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nph\Downloads\"/>
    </mc:Choice>
  </mc:AlternateContent>
  <bookViews>
    <workbookView xWindow="0" yWindow="0" windowWidth="26505" windowHeight="10395"/>
  </bookViews>
  <sheets>
    <sheet name="Sheet1" sheetId="1" r:id="rId1"/>
    <sheet name="Sheet2" sheetId="2" r:id="rId2"/>
    <sheet name="Sheet3" sheetId="3" r:id="rId3"/>
  </sheets>
  <definedNames>
    <definedName name="_xlnm.Print_Area" localSheetId="0">Sheet1!$Z$4:$AM$35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10" i="1" l="1"/>
  <c r="AC10" i="1"/>
  <c r="AG10" i="1"/>
  <c r="AF10" i="1"/>
  <c r="AE10" i="1"/>
  <c r="AD10" i="1"/>
  <c r="AB11" i="1"/>
  <c r="AC11" i="1"/>
  <c r="AB12" i="1"/>
  <c r="AC12" i="1"/>
  <c r="AB13" i="1"/>
  <c r="AC13" i="1"/>
  <c r="AB14" i="1"/>
  <c r="AC14" i="1"/>
  <c r="AB5" i="1"/>
  <c r="AC5" i="1"/>
  <c r="AB6" i="1"/>
  <c r="AB9" i="1"/>
  <c r="AC9" i="1" s="1"/>
  <c r="AB8" i="1"/>
  <c r="AC8" i="1" s="1"/>
  <c r="AB7" i="1"/>
  <c r="AC7" i="1" s="1"/>
  <c r="AF5" i="1"/>
  <c r="AG5" i="1"/>
  <c r="AD5" i="1"/>
  <c r="AJ31" i="1" s="1"/>
  <c r="AG6" i="1"/>
  <c r="AG7" i="1"/>
  <c r="AD6" i="1"/>
  <c r="AD7" i="1"/>
  <c r="AF6" i="1"/>
  <c r="AF7" i="1"/>
  <c r="AE7" i="1"/>
  <c r="AE6" i="1"/>
  <c r="AJ32" i="1" s="1"/>
  <c r="AE5" i="1"/>
  <c r="P16" i="1"/>
  <c r="P15" i="1"/>
  <c r="O16" i="1"/>
  <c r="U16" i="1" s="1"/>
  <c r="O15" i="1"/>
  <c r="U15" i="1" s="1"/>
  <c r="U17" i="1" s="1"/>
  <c r="N16" i="1"/>
  <c r="N15" i="1"/>
  <c r="M16" i="1"/>
  <c r="M15" i="1"/>
  <c r="P45" i="1"/>
  <c r="V45" i="1" s="1"/>
  <c r="O45" i="1"/>
  <c r="N45" i="1"/>
  <c r="T45" i="1" s="1"/>
  <c r="T46" i="1" s="1"/>
  <c r="M45" i="1"/>
  <c r="P44" i="1"/>
  <c r="V44" i="1" s="1"/>
  <c r="V46" i="1" s="1"/>
  <c r="O44" i="1"/>
  <c r="U44" i="1" s="1"/>
  <c r="U46" i="1" s="1"/>
  <c r="N44" i="1"/>
  <c r="M44" i="1"/>
  <c r="P41" i="1"/>
  <c r="O41" i="1"/>
  <c r="N41" i="1"/>
  <c r="M41" i="1"/>
  <c r="S41" i="1" s="1"/>
  <c r="P40" i="1"/>
  <c r="O40" i="1"/>
  <c r="U40" i="1" s="1"/>
  <c r="U42" i="1" s="1"/>
  <c r="N40" i="1"/>
  <c r="M40" i="1"/>
  <c r="P29" i="1"/>
  <c r="P28" i="1"/>
  <c r="V28" i="1" s="1"/>
  <c r="V30" i="1" s="1"/>
  <c r="O29" i="1"/>
  <c r="O28" i="1"/>
  <c r="U28" i="1" s="1"/>
  <c r="U30" i="1" s="1"/>
  <c r="N29" i="1"/>
  <c r="T29" i="1" s="1"/>
  <c r="T30" i="1" s="1"/>
  <c r="N28" i="1"/>
  <c r="M29" i="1"/>
  <c r="S29" i="1" s="1"/>
  <c r="M28" i="1"/>
  <c r="P20" i="1"/>
  <c r="V20" i="1" s="1"/>
  <c r="O20" i="1"/>
  <c r="N20" i="1"/>
  <c r="M20" i="1"/>
  <c r="P19" i="1"/>
  <c r="V19" i="1" s="1"/>
  <c r="V21" i="1" s="1"/>
  <c r="O19" i="1"/>
  <c r="N19" i="1"/>
  <c r="T19" i="1"/>
  <c r="M19" i="1"/>
  <c r="P10" i="1"/>
  <c r="V10" i="1" s="1"/>
  <c r="V11" i="1" s="1"/>
  <c r="O10" i="1"/>
  <c r="N10" i="1"/>
  <c r="M10" i="1"/>
  <c r="P9" i="1"/>
  <c r="O9" i="1"/>
  <c r="U9" i="1" s="1"/>
  <c r="U11" i="1" s="1"/>
  <c r="N9" i="1"/>
  <c r="M9" i="1"/>
  <c r="V34" i="1"/>
  <c r="V36" i="1" s="1"/>
  <c r="V49" i="1"/>
  <c r="P50" i="1"/>
  <c r="V50" i="1" s="1"/>
  <c r="V51" i="1" s="1"/>
  <c r="U49" i="1"/>
  <c r="O50" i="1"/>
  <c r="U50" i="1" s="1"/>
  <c r="U51" i="1" s="1"/>
  <c r="T49" i="1"/>
  <c r="N50" i="1"/>
  <c r="T50" i="1" s="1"/>
  <c r="T51" i="1" s="1"/>
  <c r="S49" i="1"/>
  <c r="M50" i="1"/>
  <c r="S50" i="1" s="1"/>
  <c r="S51" i="1" s="1"/>
  <c r="V37" i="1"/>
  <c r="V38" i="1"/>
  <c r="V39" i="1" s="1"/>
  <c r="U37" i="1"/>
  <c r="U38" i="1"/>
  <c r="U39" i="1"/>
  <c r="T37" i="1"/>
  <c r="T38" i="1"/>
  <c r="T39" i="1" s="1"/>
  <c r="S37" i="1"/>
  <c r="S38" i="1"/>
  <c r="S39" i="1"/>
  <c r="U34" i="1"/>
  <c r="U35" i="1"/>
  <c r="U36" i="1" s="1"/>
  <c r="T34" i="1"/>
  <c r="T35" i="1"/>
  <c r="T36" i="1"/>
  <c r="S34" i="1"/>
  <c r="S35" i="1"/>
  <c r="S36" i="1" s="1"/>
  <c r="P24" i="1"/>
  <c r="V24" i="1" s="1"/>
  <c r="V26" i="1" s="1"/>
  <c r="P25" i="1"/>
  <c r="V25" i="1" s="1"/>
  <c r="O24" i="1"/>
  <c r="U24" i="1"/>
  <c r="U26" i="1" s="1"/>
  <c r="O25" i="1"/>
  <c r="U25" i="1"/>
  <c r="N24" i="1"/>
  <c r="T24" i="1" s="1"/>
  <c r="T26" i="1" s="1"/>
  <c r="N25" i="1"/>
  <c r="T25" i="1" s="1"/>
  <c r="M24" i="1"/>
  <c r="S24" i="1"/>
  <c r="S26" i="1" s="1"/>
  <c r="M25" i="1"/>
  <c r="S25" i="1"/>
  <c r="V5" i="1"/>
  <c r="V6" i="1"/>
  <c r="V7" i="1"/>
  <c r="U5" i="1"/>
  <c r="U6" i="1"/>
  <c r="U7" i="1" s="1"/>
  <c r="T5" i="1"/>
  <c r="T6" i="1"/>
  <c r="T7" i="1"/>
  <c r="S5" i="1"/>
  <c r="M6" i="1"/>
  <c r="S6" i="1" s="1"/>
  <c r="S7" i="1" s="1"/>
  <c r="U45" i="1"/>
  <c r="T44" i="1"/>
  <c r="S45" i="1"/>
  <c r="S44" i="1"/>
  <c r="S46" i="1" s="1"/>
  <c r="V41" i="1"/>
  <c r="V40" i="1"/>
  <c r="V42" i="1" s="1"/>
  <c r="U41" i="1"/>
  <c r="T41" i="1"/>
  <c r="T40" i="1"/>
  <c r="S40" i="1"/>
  <c r="V35" i="1"/>
  <c r="V29" i="1"/>
  <c r="U29" i="1"/>
  <c r="T28" i="1"/>
  <c r="S28" i="1"/>
  <c r="S30" i="1" s="1"/>
  <c r="U20" i="1"/>
  <c r="U19" i="1"/>
  <c r="U21" i="1" s="1"/>
  <c r="T20" i="1"/>
  <c r="S20" i="1"/>
  <c r="S19" i="1"/>
  <c r="S21" i="1" s="1"/>
  <c r="V16" i="1"/>
  <c r="V17" i="1" s="1"/>
  <c r="V15" i="1"/>
  <c r="T16" i="1"/>
  <c r="T15" i="1"/>
  <c r="S16" i="1"/>
  <c r="S15" i="1"/>
  <c r="S17" i="1"/>
  <c r="V9" i="1"/>
  <c r="U10" i="1"/>
  <c r="T10" i="1"/>
  <c r="T9" i="1"/>
  <c r="T11" i="1" s="1"/>
  <c r="S10" i="1"/>
  <c r="S11" i="1" s="1"/>
  <c r="S9" i="1"/>
  <c r="M5" i="1"/>
  <c r="T17" i="1"/>
  <c r="T42" i="1"/>
  <c r="T21" i="1"/>
  <c r="AJ21" i="1"/>
  <c r="AJ26" i="1" s="1"/>
  <c r="AJ23" i="1"/>
  <c r="AJ22" i="1"/>
  <c r="AJ30" i="1"/>
  <c r="AC6" i="1"/>
  <c r="S42" i="1" l="1"/>
  <c r="AJ35" i="1"/>
</calcChain>
</file>

<file path=xl/sharedStrings.xml><?xml version="1.0" encoding="utf-8"?>
<sst xmlns="http://schemas.openxmlformats.org/spreadsheetml/2006/main" count="91" uniqueCount="58">
  <si>
    <t>ANS</t>
  </si>
  <si>
    <t>INA</t>
  </si>
  <si>
    <t>IOB</t>
  </si>
  <si>
    <t>MT</t>
  </si>
  <si>
    <t>NAW</t>
  </si>
  <si>
    <t>NO</t>
  </si>
  <si>
    <t>PBD</t>
  </si>
  <si>
    <t>SPS</t>
  </si>
  <si>
    <t>ZS</t>
  </si>
  <si>
    <t>aa</t>
  </si>
  <si>
    <t>am</t>
  </si>
  <si>
    <t>as</t>
  </si>
  <si>
    <t>ea</t>
  </si>
  <si>
    <t>FREQ</t>
  </si>
  <si>
    <t>sum</t>
  </si>
  <si>
    <t>Feature:</t>
  </si>
  <si>
    <t>NBC</t>
  </si>
  <si>
    <t>TPS</t>
  </si>
  <si>
    <t>IF A TRAIT IS NOT PRESENT PLEASE PLACE A 9 IN THE SCORE COLUMN</t>
    <phoneticPr fontId="3" type="noConversion"/>
  </si>
  <si>
    <t>Trait Descrpiton</t>
  </si>
  <si>
    <t>Sectioning Description</t>
  </si>
  <si>
    <t>Visual</t>
  </si>
  <si>
    <t>Anterior nasal spine</t>
  </si>
  <si>
    <t>Inferior nasal aperture</t>
  </si>
  <si>
    <t>Interorbital breath</t>
  </si>
  <si>
    <t>Malare tubrecle</t>
  </si>
  <si>
    <t>Nasal aperture width</t>
  </si>
  <si>
    <t>Nasal bone contour</t>
  </si>
  <si>
    <t xml:space="preserve">Nasal overgrowth; </t>
  </si>
  <si>
    <t xml:space="preserve">Postbregmatic depression; </t>
  </si>
  <si>
    <t xml:space="preserve">Supranasal suture; </t>
  </si>
  <si>
    <t xml:space="preserve">Transverse palatine suture; </t>
  </si>
  <si>
    <t>0= sloping of the nasal floor (1,2); 1= no sloping of the nasal floor (3,4,5)</t>
  </si>
  <si>
    <t>0= narrow (1); 1=wide (2,3)</t>
  </si>
  <si>
    <t xml:space="preserve"> 0= no tubrecle, or protrusion of bone less than 1mm (0); 1= tubrecle or portrusion of bone greater than 1mm (1,2,3) </t>
  </si>
  <si>
    <t xml:space="preserve"> 0= narrow (1); 1= wide (2,3)</t>
  </si>
  <si>
    <t>0= absent, no depression; 1=depression</t>
  </si>
  <si>
    <t>0= projection is absent; 1= projection is present</t>
  </si>
  <si>
    <t>0= obliterated, 1= not obliterated (1,2)</t>
  </si>
  <si>
    <t>0= flat, less involved (0,1); 1= undulations in the suture (2,3)</t>
  </si>
  <si>
    <t xml:space="preserve"> 0= no projection of the spine beyond the inferior nasal aperture (score in template: 1); 1=projection of the spine (2,3)</t>
  </si>
  <si>
    <t>0= low and rounded (0 or1); 1=not low and rounded (2,3,4)</t>
  </si>
  <si>
    <t>Classification probability based on an uniformed prior</t>
  </si>
  <si>
    <t xml:space="preserve"> (equal group membership)</t>
  </si>
  <si>
    <t>European American</t>
  </si>
  <si>
    <t>African American</t>
  </si>
  <si>
    <t>Asian American</t>
  </si>
  <si>
    <t>Posterior Probability</t>
  </si>
  <si>
    <t>Case Number: ______________</t>
  </si>
  <si>
    <t>Summed Posteriors</t>
  </si>
  <si>
    <t>American Indian</t>
  </si>
  <si>
    <t>Naïve Bayesian Classifier Based on a Select Set of Hefner's Morphomacroscopic Traits</t>
  </si>
  <si>
    <t>Score</t>
  </si>
  <si>
    <t>State1</t>
  </si>
  <si>
    <t>State 2</t>
  </si>
  <si>
    <t>Simply change the values to the actual score that you assessed for the skull.  Sectioning values as determined by Hefner will determine if the state will or will not change.</t>
  </si>
  <si>
    <t xml:space="preserve">Case #: </t>
  </si>
  <si>
    <t>Sheet prepared by N.P. Herrmann (Fall 2015)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</si>
</sst>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name val="Verdana"/>
      <family val="2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0" fillId="3" borderId="0" xfId="0" applyFill="1" applyAlignment="1">
      <alignment vertical="top"/>
    </xf>
    <xf numFmtId="164" fontId="0" fillId="0" borderId="0" xfId="0" applyNumberFormat="1" applyAlignment="1">
      <alignment vertical="top"/>
    </xf>
    <xf numFmtId="0" fontId="0" fillId="0" borderId="1" xfId="0" applyBorder="1" applyAlignment="1">
      <alignment vertical="top"/>
    </xf>
    <xf numFmtId="0" fontId="2" fillId="0" borderId="0" xfId="0" applyFont="1" applyAlignment="1">
      <alignment vertical="top"/>
    </xf>
    <xf numFmtId="2" fontId="2" fillId="0" borderId="0" xfId="0" applyNumberFormat="1" applyFont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0" xfId="0" applyFill="1" applyAlignment="1">
      <alignment vertical="top"/>
    </xf>
    <xf numFmtId="2" fontId="2" fillId="0" borderId="0" xfId="0" applyNumberFormat="1" applyFont="1" applyFill="1" applyAlignment="1">
      <alignment vertical="top"/>
    </xf>
    <xf numFmtId="0" fontId="0" fillId="0" borderId="0" xfId="0" applyAlignment="1">
      <alignment vertical="top" wrapText="1"/>
    </xf>
    <xf numFmtId="0" fontId="0" fillId="2" borderId="0" xfId="0" applyFill="1" applyAlignment="1">
      <alignment vertical="top"/>
    </xf>
    <xf numFmtId="0" fontId="0" fillId="2" borderId="1" xfId="0" applyFill="1" applyBorder="1" applyAlignment="1">
      <alignment vertical="top"/>
    </xf>
    <xf numFmtId="2" fontId="2" fillId="2" borderId="0" xfId="0" applyNumberFormat="1" applyFont="1" applyFill="1" applyAlignment="1">
      <alignment vertical="top"/>
    </xf>
    <xf numFmtId="164" fontId="0" fillId="0" borderId="0" xfId="0" applyNumberFormat="1" applyAlignment="1">
      <alignment vertical="top" wrapText="1"/>
    </xf>
    <xf numFmtId="0" fontId="0" fillId="0" borderId="3" xfId="0" applyFill="1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8" xfId="0" applyBorder="1" applyAlignment="1">
      <alignment vertical="top"/>
    </xf>
    <xf numFmtId="165" fontId="0" fillId="3" borderId="7" xfId="0" applyNumberFormat="1" applyFill="1" applyBorder="1" applyAlignment="1">
      <alignment vertical="top"/>
    </xf>
    <xf numFmtId="165" fontId="0" fillId="0" borderId="7" xfId="0" applyNumberFormat="1" applyBorder="1" applyAlignment="1">
      <alignment vertical="top"/>
    </xf>
    <xf numFmtId="165" fontId="0" fillId="0" borderId="9" xfId="0" applyNumberFormat="1" applyBorder="1" applyAlignment="1">
      <alignment vertical="top"/>
    </xf>
    <xf numFmtId="0" fontId="0" fillId="4" borderId="0" xfId="0" applyFill="1" applyAlignment="1">
      <alignment vertical="top"/>
    </xf>
    <xf numFmtId="164" fontId="0" fillId="4" borderId="0" xfId="0" applyNumberFormat="1" applyFill="1" applyAlignment="1">
      <alignment vertical="top"/>
    </xf>
    <xf numFmtId="0" fontId="1" fillId="3" borderId="0" xfId="0" applyFont="1" applyFill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5" xfId="0" applyFont="1" applyBorder="1" applyAlignment="1">
      <alignment horizontal="right" vertical="top"/>
    </xf>
    <xf numFmtId="165" fontId="1" fillId="0" borderId="7" xfId="0" applyNumberFormat="1" applyFont="1" applyBorder="1" applyAlignment="1">
      <alignment horizontal="right" vertical="top"/>
    </xf>
    <xf numFmtId="0" fontId="1" fillId="3" borderId="6" xfId="0" applyFont="1" applyFill="1" applyBorder="1" applyAlignment="1">
      <alignment vertical="top"/>
    </xf>
    <xf numFmtId="0" fontId="1" fillId="0" borderId="6" xfId="0" applyFont="1" applyBorder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6" fillId="0" borderId="2" xfId="0" applyFont="1" applyBorder="1" applyAlignment="1">
      <alignment horizontal="center" vertical="top"/>
    </xf>
    <xf numFmtId="0" fontId="4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28576</xdr:colOff>
      <xdr:row>4</xdr:row>
      <xdr:rowOff>47626</xdr:rowOff>
    </xdr:from>
    <xdr:to>
      <xdr:col>35</xdr:col>
      <xdr:colOff>3297555</xdr:colOff>
      <xdr:row>4</xdr:row>
      <xdr:rowOff>1319983</xdr:rowOff>
    </xdr:to>
    <xdr:pic>
      <xdr:nvPicPr>
        <xdr:cNvPr id="2" name="Picture 14" descr="ANS.bm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25451" y="238126"/>
          <a:ext cx="3268979" cy="1272357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35</xdr:col>
      <xdr:colOff>19051</xdr:colOff>
      <xdr:row>5</xdr:row>
      <xdr:rowOff>30480</xdr:rowOff>
    </xdr:from>
    <xdr:to>
      <xdr:col>35</xdr:col>
      <xdr:colOff>3394710</xdr:colOff>
      <xdr:row>5</xdr:row>
      <xdr:rowOff>1219200</xdr:rowOff>
    </xdr:to>
    <xdr:pic>
      <xdr:nvPicPr>
        <xdr:cNvPr id="3" name="Picture 15" descr="INA.bmp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852" b="65902"/>
        <a:stretch>
          <a:fillRect/>
        </a:stretch>
      </xdr:blipFill>
      <xdr:spPr bwMode="auto">
        <a:xfrm>
          <a:off x="13115926" y="1630680"/>
          <a:ext cx="3375659" cy="118872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35</xdr:col>
      <xdr:colOff>19051</xdr:colOff>
      <xdr:row>6</xdr:row>
      <xdr:rowOff>0</xdr:rowOff>
    </xdr:from>
    <xdr:to>
      <xdr:col>37</xdr:col>
      <xdr:colOff>3417571</xdr:colOff>
      <xdr:row>6</xdr:row>
      <xdr:rowOff>1151326</xdr:rowOff>
    </xdr:to>
    <xdr:pic>
      <xdr:nvPicPr>
        <xdr:cNvPr id="4" name="Picture 16" descr="IOB.bmp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115926" y="2914650"/>
          <a:ext cx="7427595" cy="1151326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35</xdr:col>
      <xdr:colOff>9526</xdr:colOff>
      <xdr:row>8</xdr:row>
      <xdr:rowOff>9526</xdr:rowOff>
    </xdr:from>
    <xdr:to>
      <xdr:col>37</xdr:col>
      <xdr:colOff>1312545</xdr:colOff>
      <xdr:row>8</xdr:row>
      <xdr:rowOff>1258963</xdr:rowOff>
    </xdr:to>
    <xdr:pic>
      <xdr:nvPicPr>
        <xdr:cNvPr id="5" name="Picture 17" descr="NAW.bmp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106401" y="6391276"/>
          <a:ext cx="5332094" cy="1249437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36</xdr:col>
      <xdr:colOff>15240</xdr:colOff>
      <xdr:row>5</xdr:row>
      <xdr:rowOff>38100</xdr:rowOff>
    </xdr:from>
    <xdr:to>
      <xdr:col>37</xdr:col>
      <xdr:colOff>960120</xdr:colOff>
      <xdr:row>5</xdr:row>
      <xdr:rowOff>1211580</xdr:rowOff>
    </xdr:to>
    <xdr:pic>
      <xdr:nvPicPr>
        <xdr:cNvPr id="6" name="Picture 15" descr="INA.bmp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5734" t="33886" r="28668" b="33294"/>
        <a:stretch>
          <a:fillRect/>
        </a:stretch>
      </xdr:blipFill>
      <xdr:spPr bwMode="auto">
        <a:xfrm>
          <a:off x="16626840" y="1638300"/>
          <a:ext cx="1539240" cy="117348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37</xdr:col>
      <xdr:colOff>1043940</xdr:colOff>
      <xdr:row>5</xdr:row>
      <xdr:rowOff>30480</xdr:rowOff>
    </xdr:from>
    <xdr:to>
      <xdr:col>38</xdr:col>
      <xdr:colOff>350519</xdr:colOff>
      <xdr:row>5</xdr:row>
      <xdr:rowOff>1220917</xdr:rowOff>
    </xdr:to>
    <xdr:pic>
      <xdr:nvPicPr>
        <xdr:cNvPr id="7" name="Picture 15" descr="INA.bmp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66706"/>
        <a:stretch>
          <a:fillRect/>
        </a:stretch>
      </xdr:blipFill>
      <xdr:spPr bwMode="auto">
        <a:xfrm>
          <a:off x="18249900" y="1630680"/>
          <a:ext cx="3375659" cy="1190437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35</xdr:col>
      <xdr:colOff>9525</xdr:colOff>
      <xdr:row>9</xdr:row>
      <xdr:rowOff>0</xdr:rowOff>
    </xdr:from>
    <xdr:to>
      <xdr:col>36</xdr:col>
      <xdr:colOff>116205</xdr:colOff>
      <xdr:row>10</xdr:row>
      <xdr:rowOff>1148</xdr:rowOff>
    </xdr:to>
    <xdr:pic>
      <xdr:nvPicPr>
        <xdr:cNvPr id="8" name="Picture 18" descr="NBC.bmp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b="67684"/>
        <a:stretch>
          <a:fillRect/>
        </a:stretch>
      </xdr:blipFill>
      <xdr:spPr bwMode="auto">
        <a:xfrm>
          <a:off x="13106400" y="7696200"/>
          <a:ext cx="3545205" cy="100584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36</xdr:col>
      <xdr:colOff>175260</xdr:colOff>
      <xdr:row>9</xdr:row>
      <xdr:rowOff>0</xdr:rowOff>
    </xdr:from>
    <xdr:to>
      <xdr:col>37</xdr:col>
      <xdr:colOff>1562100</xdr:colOff>
      <xdr:row>9</xdr:row>
      <xdr:rowOff>1004691</xdr:rowOff>
    </xdr:to>
    <xdr:pic>
      <xdr:nvPicPr>
        <xdr:cNvPr id="9" name="Picture 18" descr="NBC.bmp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24086" t="31092" r="20000" b="36347"/>
        <a:stretch>
          <a:fillRect/>
        </a:stretch>
      </xdr:blipFill>
      <xdr:spPr bwMode="auto">
        <a:xfrm>
          <a:off x="16786860" y="5821680"/>
          <a:ext cx="1981200" cy="101346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37</xdr:col>
      <xdr:colOff>1623060</xdr:colOff>
      <xdr:row>8</xdr:row>
      <xdr:rowOff>1310640</xdr:rowOff>
    </xdr:from>
    <xdr:to>
      <xdr:col>39</xdr:col>
      <xdr:colOff>502920</xdr:colOff>
      <xdr:row>10</xdr:row>
      <xdr:rowOff>7620</xdr:rowOff>
    </xdr:to>
    <xdr:pic>
      <xdr:nvPicPr>
        <xdr:cNvPr id="10" name="Picture 18" descr="NBC.bmp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t="64388" b="2561"/>
        <a:stretch>
          <a:fillRect/>
        </a:stretch>
      </xdr:blipFill>
      <xdr:spPr bwMode="auto">
        <a:xfrm>
          <a:off x="18829020" y="5814060"/>
          <a:ext cx="3543300" cy="10287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35</xdr:col>
      <xdr:colOff>19050</xdr:colOff>
      <xdr:row>11</xdr:row>
      <xdr:rowOff>9526</xdr:rowOff>
    </xdr:from>
    <xdr:to>
      <xdr:col>35</xdr:col>
      <xdr:colOff>3082290</xdr:colOff>
      <xdr:row>11</xdr:row>
      <xdr:rowOff>1742076</xdr:rowOff>
    </xdr:to>
    <xdr:pic>
      <xdr:nvPicPr>
        <xdr:cNvPr id="11" name="Picture 19" descr="PBD.bmp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115925" y="10715626"/>
          <a:ext cx="3063240" cy="17325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35</xdr:col>
      <xdr:colOff>9525</xdr:colOff>
      <xdr:row>10</xdr:row>
      <xdr:rowOff>28576</xdr:rowOff>
    </xdr:from>
    <xdr:to>
      <xdr:col>35</xdr:col>
      <xdr:colOff>2876550</xdr:colOff>
      <xdr:row>10</xdr:row>
      <xdr:rowOff>1971552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106400" y="8734426"/>
          <a:ext cx="2867025" cy="1942976"/>
        </a:xfrm>
        <a:prstGeom prst="rect">
          <a:avLst/>
        </a:prstGeom>
        <a:noFill/>
        <a:ln w="19050">
          <a:solidFill>
            <a:schemeClr val="tx1"/>
          </a:solidFill>
        </a:ln>
      </xdr:spPr>
    </xdr:pic>
    <xdr:clientData/>
  </xdr:twoCellAnchor>
  <xdr:twoCellAnchor editAs="oneCell">
    <xdr:from>
      <xdr:col>35</xdr:col>
      <xdr:colOff>9525</xdr:colOff>
      <xdr:row>12</xdr:row>
      <xdr:rowOff>9526</xdr:rowOff>
    </xdr:from>
    <xdr:to>
      <xdr:col>35</xdr:col>
      <xdr:colOff>2276475</xdr:colOff>
      <xdr:row>12</xdr:row>
      <xdr:rowOff>3102072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3106400" y="12487276"/>
          <a:ext cx="2266950" cy="3092546"/>
        </a:xfrm>
        <a:prstGeom prst="rect">
          <a:avLst/>
        </a:prstGeom>
        <a:noFill/>
        <a:ln w="15875">
          <a:solidFill>
            <a:schemeClr val="tx1"/>
          </a:solidFill>
        </a:ln>
      </xdr:spPr>
    </xdr:pic>
    <xdr:clientData/>
  </xdr:twoCellAnchor>
  <xdr:twoCellAnchor editAs="oneCell">
    <xdr:from>
      <xdr:col>35</xdr:col>
      <xdr:colOff>10879</xdr:colOff>
      <xdr:row>13</xdr:row>
      <xdr:rowOff>28575</xdr:rowOff>
    </xdr:from>
    <xdr:to>
      <xdr:col>35</xdr:col>
      <xdr:colOff>2619375</xdr:colOff>
      <xdr:row>13</xdr:row>
      <xdr:rowOff>2571750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3107754" y="15630525"/>
          <a:ext cx="2608496" cy="2543175"/>
        </a:xfrm>
        <a:prstGeom prst="rect">
          <a:avLst/>
        </a:prstGeom>
        <a:noFill/>
        <a:ln w="19050">
          <a:solidFill>
            <a:schemeClr val="tx1"/>
          </a:solidFill>
        </a:ln>
      </xdr:spPr>
    </xdr:pic>
    <xdr:clientData/>
  </xdr:twoCellAnchor>
  <xdr:twoCellAnchor editAs="oneCell">
    <xdr:from>
      <xdr:col>35</xdr:col>
      <xdr:colOff>2</xdr:colOff>
      <xdr:row>7</xdr:row>
      <xdr:rowOff>2</xdr:rowOff>
    </xdr:from>
    <xdr:to>
      <xdr:col>35</xdr:col>
      <xdr:colOff>3390900</xdr:colOff>
      <xdr:row>7</xdr:row>
      <xdr:rowOff>2230826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73202" y="4114802"/>
          <a:ext cx="3390898" cy="2230824"/>
        </a:xfrm>
        <a:prstGeom prst="rect">
          <a:avLst/>
        </a:prstGeom>
        <a:noFill/>
        <a:ln w="19050" cmpd="sng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3"/>
  <sheetViews>
    <sheetView tabSelected="1" topLeftCell="Z1" zoomScale="73" zoomScaleNormal="73" zoomScalePageLayoutView="73" workbookViewId="0">
      <selection activeCell="AA2" sqref="AA2:AC2"/>
    </sheetView>
  </sheetViews>
  <sheetFormatPr defaultColWidth="8.85546875" defaultRowHeight="15" x14ac:dyDescent="0.25"/>
  <cols>
    <col min="1" max="1" width="0" style="1" hidden="1" customWidth="1"/>
    <col min="2" max="9" width="9" style="1" hidden="1" customWidth="1"/>
    <col min="10" max="10" width="9.140625" style="1" hidden="1" customWidth="1"/>
    <col min="11" max="12" width="1.42578125" style="1" hidden="1" customWidth="1"/>
    <col min="13" max="16" width="0" style="1" hidden="1" customWidth="1"/>
    <col min="17" max="17" width="1.42578125" style="1" hidden="1" customWidth="1"/>
    <col min="18" max="22" width="0" style="1" hidden="1" customWidth="1"/>
    <col min="23" max="24" width="1.42578125" style="1" hidden="1" customWidth="1"/>
    <col min="25" max="25" width="1.7109375" style="1" hidden="1" customWidth="1"/>
    <col min="26" max="26" width="12.7109375" style="1" customWidth="1"/>
    <col min="27" max="27" width="6" style="1" customWidth="1"/>
    <col min="28" max="28" width="7.42578125" style="1" bestFit="1" customWidth="1"/>
    <col min="29" max="29" width="7.7109375" style="1" bestFit="1" customWidth="1"/>
    <col min="30" max="33" width="6.42578125" style="1" hidden="1" customWidth="1"/>
    <col min="34" max="34" width="16.140625" style="1" customWidth="1"/>
    <col min="35" max="35" width="31.42578125" style="1" customWidth="1"/>
    <col min="36" max="36" width="51.42578125" style="1" customWidth="1"/>
    <col min="37" max="37" width="8.85546875" style="1"/>
    <col min="38" max="38" width="61" style="1" customWidth="1"/>
    <col min="39" max="16384" width="8.85546875" style="1"/>
  </cols>
  <sheetData>
    <row r="1" spans="1:38" s="34" customFormat="1" ht="23.25" x14ac:dyDescent="0.25">
      <c r="Z1" s="35" t="s">
        <v>51</v>
      </c>
    </row>
    <row r="2" spans="1:38" s="35" customFormat="1" ht="23.25" x14ac:dyDescent="0.25">
      <c r="Z2" s="35" t="s">
        <v>56</v>
      </c>
      <c r="AA2" s="36"/>
      <c r="AB2" s="36"/>
      <c r="AC2" s="36"/>
      <c r="AI2" s="37" t="s">
        <v>57</v>
      </c>
      <c r="AJ2" s="37"/>
    </row>
    <row r="3" spans="1:38" s="33" customFormat="1" ht="15.75" x14ac:dyDescent="0.25"/>
    <row r="4" spans="1:38" x14ac:dyDescent="0.25">
      <c r="A4" s="1" t="s">
        <v>15</v>
      </c>
      <c r="M4" s="2" t="s">
        <v>9</v>
      </c>
      <c r="N4" s="2" t="s">
        <v>10</v>
      </c>
      <c r="O4" s="2" t="s">
        <v>11</v>
      </c>
      <c r="P4" s="2" t="s">
        <v>12</v>
      </c>
      <c r="R4" s="1" t="s">
        <v>13</v>
      </c>
      <c r="S4" s="2" t="s">
        <v>9</v>
      </c>
      <c r="T4" s="2" t="s">
        <v>10</v>
      </c>
      <c r="U4" s="2" t="s">
        <v>11</v>
      </c>
      <c r="V4" s="2" t="s">
        <v>12</v>
      </c>
      <c r="Z4" s="2" t="s">
        <v>15</v>
      </c>
      <c r="AA4" s="27" t="s">
        <v>52</v>
      </c>
      <c r="AB4" s="2" t="s">
        <v>53</v>
      </c>
      <c r="AC4" s="2" t="s">
        <v>54</v>
      </c>
      <c r="AD4" s="2" t="s">
        <v>9</v>
      </c>
      <c r="AE4" s="2" t="s">
        <v>10</v>
      </c>
      <c r="AF4" s="2" t="s">
        <v>11</v>
      </c>
      <c r="AG4" s="2" t="s">
        <v>12</v>
      </c>
      <c r="AH4" s="2" t="s">
        <v>19</v>
      </c>
      <c r="AI4" s="2" t="s">
        <v>20</v>
      </c>
      <c r="AJ4" s="2" t="s">
        <v>21</v>
      </c>
    </row>
    <row r="5" spans="1:38" ht="111" customHeight="1" x14ac:dyDescent="0.25">
      <c r="A5" s="1" t="s">
        <v>0</v>
      </c>
      <c r="B5" s="1">
        <v>1</v>
      </c>
      <c r="C5" s="1">
        <v>152</v>
      </c>
      <c r="D5" s="1">
        <v>69.7</v>
      </c>
      <c r="E5" s="1">
        <v>178</v>
      </c>
      <c r="F5" s="1">
        <v>67.900000000000006</v>
      </c>
      <c r="G5" s="1">
        <v>60</v>
      </c>
      <c r="H5" s="1">
        <v>80</v>
      </c>
      <c r="I5" s="1">
        <v>53</v>
      </c>
      <c r="J5" s="1">
        <v>36.299999999999997</v>
      </c>
      <c r="M5" s="1">
        <f>+D5</f>
        <v>69.7</v>
      </c>
      <c r="N5" s="1">
        <v>67.900000000000006</v>
      </c>
      <c r="O5" s="1">
        <v>80</v>
      </c>
      <c r="P5" s="1">
        <v>36.299999999999997</v>
      </c>
      <c r="S5" s="1">
        <f>69.7/100</f>
        <v>0.69700000000000006</v>
      </c>
      <c r="T5" s="1">
        <f t="shared" ref="T5:V6" si="0">N5/100</f>
        <v>0.67900000000000005</v>
      </c>
      <c r="U5" s="1">
        <f t="shared" si="0"/>
        <v>0.8</v>
      </c>
      <c r="V5" s="1">
        <f t="shared" si="0"/>
        <v>0.36299999999999999</v>
      </c>
      <c r="Z5" s="1" t="s">
        <v>0</v>
      </c>
      <c r="AA5" s="3">
        <v>0</v>
      </c>
      <c r="AB5" s="1">
        <f>IF(AA5&lt;2,1,0)</f>
        <v>1</v>
      </c>
      <c r="AC5" s="1">
        <f t="shared" ref="AC5:AC14" si="1">IF(AB5=1,0,1)</f>
        <v>0</v>
      </c>
      <c r="AD5" s="4">
        <f>+C5/SUM(C5:C7)</f>
        <v>0.69724770642201839</v>
      </c>
      <c r="AE5" s="4">
        <f>+E5/SUM(E5:E7)</f>
        <v>0.67938931297709926</v>
      </c>
      <c r="AF5" s="4">
        <f>+G5/SUM(G5:G7)</f>
        <v>0.8</v>
      </c>
      <c r="AG5" s="4">
        <f>+I5/SUM(I5:I7)</f>
        <v>0.36301369863013699</v>
      </c>
      <c r="AH5" s="18" t="s">
        <v>22</v>
      </c>
      <c r="AI5" s="14" t="s">
        <v>40</v>
      </c>
    </row>
    <row r="6" spans="1:38" ht="103.5" customHeight="1" x14ac:dyDescent="0.25">
      <c r="B6" s="5">
        <v>2</v>
      </c>
      <c r="C6" s="5">
        <v>44</v>
      </c>
      <c r="D6" s="5">
        <v>20.2</v>
      </c>
      <c r="E6" s="5">
        <v>56</v>
      </c>
      <c r="F6" s="5">
        <v>21.4</v>
      </c>
      <c r="G6" s="5">
        <v>10</v>
      </c>
      <c r="H6" s="5">
        <v>13.3</v>
      </c>
      <c r="I6" s="5">
        <v>38</v>
      </c>
      <c r="J6" s="5">
        <v>26</v>
      </c>
      <c r="M6" s="1">
        <f>+D6+D7</f>
        <v>30.299999999999997</v>
      </c>
      <c r="N6" s="1">
        <v>32.099999999999994</v>
      </c>
      <c r="O6" s="1">
        <v>20</v>
      </c>
      <c r="P6" s="1">
        <v>63.7</v>
      </c>
      <c r="S6" s="1">
        <f>M6/100</f>
        <v>0.30299999999999999</v>
      </c>
      <c r="T6" s="1">
        <f t="shared" si="0"/>
        <v>0.32099999999999995</v>
      </c>
      <c r="U6" s="1">
        <f t="shared" si="0"/>
        <v>0.2</v>
      </c>
      <c r="V6" s="1">
        <f t="shared" si="0"/>
        <v>0.63700000000000001</v>
      </c>
      <c r="Z6" s="1" t="s">
        <v>1</v>
      </c>
      <c r="AA6" s="3">
        <v>0</v>
      </c>
      <c r="AB6" s="1">
        <f>IF(AA6&lt;3,1,0)</f>
        <v>1</v>
      </c>
      <c r="AC6" s="1">
        <f t="shared" si="1"/>
        <v>0</v>
      </c>
      <c r="AD6" s="4">
        <f>SUM(C9:C10)/SUM(C9:C13)</f>
        <v>0.58256880733944949</v>
      </c>
      <c r="AE6" s="4">
        <f>SUM(E9:E10)/SUM(E9:E13)</f>
        <v>0.2786259541984733</v>
      </c>
      <c r="AF6" s="4">
        <f>SUM(G9:G10)/SUM(G9:G13)</f>
        <v>0.29333333333333333</v>
      </c>
      <c r="AG6" s="4">
        <f>SUM(I9:I10)/SUM(I9:I13)</f>
        <v>4.1095890410958902E-2</v>
      </c>
      <c r="AH6" s="18" t="s">
        <v>23</v>
      </c>
      <c r="AI6" s="14" t="s">
        <v>32</v>
      </c>
    </row>
    <row r="7" spans="1:38" ht="94.5" customHeight="1" x14ac:dyDescent="0.25">
      <c r="B7" s="1">
        <v>3</v>
      </c>
      <c r="C7" s="1">
        <v>22</v>
      </c>
      <c r="D7" s="1">
        <v>10.1</v>
      </c>
      <c r="E7" s="1">
        <v>28</v>
      </c>
      <c r="F7" s="1">
        <v>10.7</v>
      </c>
      <c r="G7" s="1">
        <v>5</v>
      </c>
      <c r="H7" s="1">
        <v>6.7</v>
      </c>
      <c r="I7" s="1">
        <v>55</v>
      </c>
      <c r="J7" s="1">
        <v>37.700000000000003</v>
      </c>
      <c r="R7" s="6" t="s">
        <v>14</v>
      </c>
      <c r="S7" s="7">
        <f>SUM(S5:S6)</f>
        <v>1</v>
      </c>
      <c r="T7" s="7">
        <f>SUM(T5:T6)</f>
        <v>1</v>
      </c>
      <c r="U7" s="7">
        <f>SUM(U5:U6)</f>
        <v>1</v>
      </c>
      <c r="V7" s="7">
        <f>SUM(V5:V6)</f>
        <v>1</v>
      </c>
      <c r="Z7" s="1" t="s">
        <v>2</v>
      </c>
      <c r="AA7" s="3">
        <v>0</v>
      </c>
      <c r="AB7" s="1">
        <f>IF(AA7&lt;2,1,0)</f>
        <v>1</v>
      </c>
      <c r="AC7" s="1">
        <f t="shared" si="1"/>
        <v>0</v>
      </c>
      <c r="AD7" s="4">
        <f>SUM(C15)/SUM(C15:C17)</f>
        <v>9.6330275229357804E-2</v>
      </c>
      <c r="AE7" s="4">
        <f>SUM(E15)/SUM(E15:E17)</f>
        <v>0.59160305343511455</v>
      </c>
      <c r="AF7" s="4">
        <f>SUM(G15)/SUM(G15:G17)</f>
        <v>0.41333333333333333</v>
      </c>
      <c r="AG7" s="4">
        <f>SUM(I15)/SUM(I15:I17)</f>
        <v>0.30821917808219179</v>
      </c>
      <c r="AH7" s="18" t="s">
        <v>24</v>
      </c>
      <c r="AI7" s="14" t="s">
        <v>33</v>
      </c>
    </row>
    <row r="8" spans="1:38" ht="178.5" customHeight="1" x14ac:dyDescent="0.25">
      <c r="Z8" s="1" t="s">
        <v>3</v>
      </c>
      <c r="AA8" s="3">
        <v>0</v>
      </c>
      <c r="AB8" s="1">
        <f>IF(AA8&lt;1,1,0)</f>
        <v>1</v>
      </c>
      <c r="AC8" s="1">
        <f t="shared" si="1"/>
        <v>0</v>
      </c>
      <c r="AD8" s="4">
        <v>0.505</v>
      </c>
      <c r="AE8" s="4">
        <v>0.40799999999999997</v>
      </c>
      <c r="AF8" s="4">
        <v>0.42699999999999999</v>
      </c>
      <c r="AG8" s="4">
        <v>0.51400000000000001</v>
      </c>
      <c r="AH8" s="18" t="s">
        <v>25</v>
      </c>
      <c r="AI8" s="14" t="s">
        <v>34</v>
      </c>
    </row>
    <row r="9" spans="1:38" ht="103.5" customHeight="1" x14ac:dyDescent="0.25">
      <c r="A9" s="1" t="s">
        <v>1</v>
      </c>
      <c r="B9" s="8">
        <v>1</v>
      </c>
      <c r="C9" s="8">
        <v>64</v>
      </c>
      <c r="D9" s="8">
        <v>29.4</v>
      </c>
      <c r="E9" s="8">
        <v>10</v>
      </c>
      <c r="F9" s="8">
        <v>3.8</v>
      </c>
      <c r="G9" s="8">
        <v>9</v>
      </c>
      <c r="H9" s="8">
        <v>12</v>
      </c>
      <c r="I9" s="8">
        <v>1</v>
      </c>
      <c r="J9" s="8">
        <v>0.7</v>
      </c>
      <c r="M9" s="1">
        <f>SUM(D9:D10)</f>
        <v>58.3</v>
      </c>
      <c r="N9" s="1">
        <f>SUM(F9:F10)</f>
        <v>27.8</v>
      </c>
      <c r="O9" s="1">
        <f>SUM(H9:H10)</f>
        <v>29.3</v>
      </c>
      <c r="P9" s="1">
        <f>SUM(J9:J10)</f>
        <v>4.0999999999999996</v>
      </c>
      <c r="S9" s="1">
        <f t="shared" ref="S9:V10" si="2">M9/100</f>
        <v>0.58299999999999996</v>
      </c>
      <c r="T9" s="1">
        <f t="shared" si="2"/>
        <v>0.27800000000000002</v>
      </c>
      <c r="U9" s="1">
        <f>O9/100</f>
        <v>0.29299999999999998</v>
      </c>
      <c r="V9" s="1">
        <f t="shared" si="2"/>
        <v>4.0999999999999995E-2</v>
      </c>
      <c r="Z9" s="1" t="s">
        <v>4</v>
      </c>
      <c r="AA9" s="3">
        <v>0</v>
      </c>
      <c r="AB9" s="1">
        <f>IF(AA9&lt;2,1,0)</f>
        <v>1</v>
      </c>
      <c r="AC9" s="1">
        <f t="shared" si="1"/>
        <v>0</v>
      </c>
      <c r="AD9" s="4">
        <v>3.6999999999999998E-2</v>
      </c>
      <c r="AE9" s="4">
        <v>8.4000000000000005E-2</v>
      </c>
      <c r="AF9" s="4">
        <v>2.7E-2</v>
      </c>
      <c r="AG9" s="4">
        <v>0.54100000000000004</v>
      </c>
      <c r="AH9" s="18" t="s">
        <v>26</v>
      </c>
      <c r="AI9" s="14" t="s">
        <v>35</v>
      </c>
    </row>
    <row r="10" spans="1:38" ht="79.5" customHeight="1" x14ac:dyDescent="0.25">
      <c r="B10" s="9">
        <v>2</v>
      </c>
      <c r="C10" s="9">
        <v>63</v>
      </c>
      <c r="D10" s="9">
        <v>28.9</v>
      </c>
      <c r="E10" s="9">
        <v>63</v>
      </c>
      <c r="F10" s="9">
        <v>24</v>
      </c>
      <c r="G10" s="9">
        <v>13</v>
      </c>
      <c r="H10" s="9">
        <v>17.3</v>
      </c>
      <c r="I10" s="9">
        <v>5</v>
      </c>
      <c r="J10" s="9">
        <v>3.4</v>
      </c>
      <c r="M10" s="1">
        <f>SUM(D11:D13)</f>
        <v>41.800000000000004</v>
      </c>
      <c r="N10" s="1">
        <f>SUM(F11:F13)</f>
        <v>72.2</v>
      </c>
      <c r="O10" s="1">
        <f>SUM(H11:H13)</f>
        <v>70.7</v>
      </c>
      <c r="P10" s="1">
        <f>SUM(J11:J13)</f>
        <v>95.899999999999991</v>
      </c>
      <c r="S10" s="1">
        <f t="shared" si="2"/>
        <v>0.41800000000000004</v>
      </c>
      <c r="T10" s="1">
        <f t="shared" si="2"/>
        <v>0.72199999999999998</v>
      </c>
      <c r="U10" s="1">
        <f t="shared" si="2"/>
        <v>0.70700000000000007</v>
      </c>
      <c r="V10" s="1">
        <f t="shared" si="2"/>
        <v>0.95899999999999996</v>
      </c>
      <c r="Z10" s="1" t="s">
        <v>16</v>
      </c>
      <c r="AA10" s="3">
        <v>0</v>
      </c>
      <c r="AB10" s="1">
        <f>IF(AA10&lt;=1,1,0)</f>
        <v>1</v>
      </c>
      <c r="AC10" s="1">
        <f t="shared" si="1"/>
        <v>0</v>
      </c>
      <c r="AD10" s="4">
        <f>SUM(D28:D29)/100</f>
        <v>0.75199999999999989</v>
      </c>
      <c r="AE10" s="4">
        <f>SUM(F28:F29)/100</f>
        <v>0.371</v>
      </c>
      <c r="AF10" s="4">
        <f>SUM(H28:H29)/100</f>
        <v>0.48</v>
      </c>
      <c r="AG10" s="4">
        <f>SUM(J28:J29)/100</f>
        <v>0.23300000000000001</v>
      </c>
      <c r="AH10" s="18" t="s">
        <v>27</v>
      </c>
      <c r="AI10" s="14" t="s">
        <v>41</v>
      </c>
    </row>
    <row r="11" spans="1:38" ht="157.5" customHeight="1" x14ac:dyDescent="0.25">
      <c r="B11" s="10">
        <v>3</v>
      </c>
      <c r="C11" s="10">
        <v>47</v>
      </c>
      <c r="D11" s="10">
        <v>21.6</v>
      </c>
      <c r="E11" s="10">
        <v>149</v>
      </c>
      <c r="F11" s="10">
        <v>56.9</v>
      </c>
      <c r="G11" s="10">
        <v>48</v>
      </c>
      <c r="H11" s="10">
        <v>64</v>
      </c>
      <c r="I11" s="10">
        <v>35</v>
      </c>
      <c r="J11" s="10">
        <v>24</v>
      </c>
      <c r="R11" s="6" t="s">
        <v>14</v>
      </c>
      <c r="S11" s="7">
        <f>SUM(S9:S10)</f>
        <v>1.0009999999999999</v>
      </c>
      <c r="T11" s="7">
        <f>SUM(T9:T10)</f>
        <v>1</v>
      </c>
      <c r="U11" s="7">
        <f>SUM(U9:U10)</f>
        <v>1</v>
      </c>
      <c r="V11" s="7">
        <f>SUM(V9:V10)</f>
        <v>1</v>
      </c>
      <c r="Z11" s="1" t="s">
        <v>5</v>
      </c>
      <c r="AA11" s="3">
        <v>0</v>
      </c>
      <c r="AB11" s="1">
        <f>IF(AA11&lt;1,1,0)</f>
        <v>1</v>
      </c>
      <c r="AC11" s="1">
        <f t="shared" si="1"/>
        <v>0</v>
      </c>
      <c r="AD11" s="4">
        <v>0.68100000000000005</v>
      </c>
      <c r="AE11" s="4">
        <v>0.441</v>
      </c>
      <c r="AF11" s="4">
        <v>0.68</v>
      </c>
      <c r="AG11" s="4">
        <v>0.51700000000000002</v>
      </c>
      <c r="AH11" s="18" t="s">
        <v>28</v>
      </c>
      <c r="AI11" s="14" t="s">
        <v>37</v>
      </c>
    </row>
    <row r="12" spans="1:38" ht="139.5" customHeight="1" x14ac:dyDescent="0.25">
      <c r="B12" s="10">
        <v>4</v>
      </c>
      <c r="C12" s="10">
        <v>29</v>
      </c>
      <c r="D12" s="10">
        <v>13.3</v>
      </c>
      <c r="E12" s="10">
        <v>39</v>
      </c>
      <c r="F12" s="10">
        <v>14.9</v>
      </c>
      <c r="G12" s="10">
        <v>3</v>
      </c>
      <c r="H12" s="10">
        <v>4</v>
      </c>
      <c r="I12" s="10">
        <v>60</v>
      </c>
      <c r="J12" s="10">
        <v>41.1</v>
      </c>
      <c r="Z12" s="1" t="s">
        <v>6</v>
      </c>
      <c r="AA12" s="3">
        <v>0</v>
      </c>
      <c r="AB12" s="1">
        <f>IF(AA12&lt;1,1,0)</f>
        <v>1</v>
      </c>
      <c r="AC12" s="1">
        <f t="shared" si="1"/>
        <v>0</v>
      </c>
      <c r="AD12" s="4">
        <v>0.52800000000000002</v>
      </c>
      <c r="AE12" s="4">
        <v>0.92900000000000005</v>
      </c>
      <c r="AF12" s="4">
        <v>0.90300000000000002</v>
      </c>
      <c r="AG12" s="4">
        <v>0.82899999999999996</v>
      </c>
      <c r="AH12" s="18" t="s">
        <v>29</v>
      </c>
      <c r="AI12" s="14" t="s">
        <v>36</v>
      </c>
    </row>
    <row r="13" spans="1:38" ht="246" customHeight="1" x14ac:dyDescent="0.25">
      <c r="B13" s="10">
        <v>5</v>
      </c>
      <c r="C13" s="10">
        <v>15</v>
      </c>
      <c r="D13" s="10">
        <v>6.9</v>
      </c>
      <c r="E13" s="10">
        <v>1</v>
      </c>
      <c r="F13" s="10">
        <v>0.4</v>
      </c>
      <c r="G13" s="10">
        <v>2</v>
      </c>
      <c r="H13" s="10">
        <v>2.7</v>
      </c>
      <c r="I13" s="10">
        <v>45</v>
      </c>
      <c r="J13" s="10">
        <v>30.8</v>
      </c>
      <c r="Z13" s="1" t="s">
        <v>7</v>
      </c>
      <c r="AA13" s="3">
        <v>0</v>
      </c>
      <c r="AB13" s="1">
        <f>IF(AA13&lt;1,1,0)</f>
        <v>1</v>
      </c>
      <c r="AC13" s="1">
        <f t="shared" si="1"/>
        <v>0</v>
      </c>
      <c r="AD13" s="4">
        <v>0.42799999999999999</v>
      </c>
      <c r="AE13" s="4">
        <v>0.34300000000000003</v>
      </c>
      <c r="AF13" s="4">
        <v>0.12</v>
      </c>
      <c r="AG13" s="4">
        <v>0.39</v>
      </c>
      <c r="AH13" s="18" t="s">
        <v>30</v>
      </c>
      <c r="AI13" s="14" t="s">
        <v>38</v>
      </c>
    </row>
    <row r="14" spans="1:38" ht="204" customHeight="1" x14ac:dyDescent="0.25">
      <c r="Z14" s="1" t="s">
        <v>17</v>
      </c>
      <c r="AA14" s="3">
        <v>0</v>
      </c>
      <c r="AB14" s="1">
        <f>IF(AA14&lt;2,1,0)</f>
        <v>1</v>
      </c>
      <c r="AC14" s="1">
        <f t="shared" si="1"/>
        <v>0</v>
      </c>
      <c r="AD14" s="4">
        <v>0.65500000000000003</v>
      </c>
      <c r="AE14" s="4">
        <v>0.91200000000000003</v>
      </c>
      <c r="AF14" s="4">
        <v>0.78600000000000003</v>
      </c>
      <c r="AG14" s="4">
        <v>0.56599999999999995</v>
      </c>
      <c r="AH14" s="18" t="s">
        <v>31</v>
      </c>
      <c r="AI14" s="14" t="s">
        <v>39</v>
      </c>
    </row>
    <row r="15" spans="1:38" x14ac:dyDescent="0.25">
      <c r="A15" s="1" t="s">
        <v>2</v>
      </c>
      <c r="B15" s="11">
        <v>1</v>
      </c>
      <c r="C15" s="11">
        <v>21</v>
      </c>
      <c r="D15" s="11">
        <v>9.6</v>
      </c>
      <c r="E15" s="11">
        <v>155</v>
      </c>
      <c r="F15" s="11">
        <v>59.2</v>
      </c>
      <c r="G15" s="11">
        <v>31</v>
      </c>
      <c r="H15" s="11">
        <v>39</v>
      </c>
      <c r="I15" s="11">
        <v>45</v>
      </c>
      <c r="J15" s="11">
        <v>30.8</v>
      </c>
      <c r="M15" s="1">
        <f>SUM(D15)</f>
        <v>9.6</v>
      </c>
      <c r="N15" s="1">
        <f>SUM(F15)</f>
        <v>59.2</v>
      </c>
      <c r="O15" s="1">
        <f>SUM(H15)</f>
        <v>39</v>
      </c>
      <c r="P15" s="1">
        <f>SUM(J15)</f>
        <v>30.8</v>
      </c>
      <c r="S15" s="1">
        <f t="shared" ref="S15:V16" si="3">M15/100</f>
        <v>9.6000000000000002E-2</v>
      </c>
      <c r="T15" s="1">
        <f t="shared" si="3"/>
        <v>0.59200000000000008</v>
      </c>
      <c r="U15" s="1">
        <f t="shared" si="3"/>
        <v>0.39</v>
      </c>
      <c r="V15" s="1">
        <f t="shared" si="3"/>
        <v>0.308</v>
      </c>
      <c r="AD15" s="4"/>
      <c r="AE15" s="4"/>
      <c r="AF15" s="4"/>
      <c r="AG15" s="4"/>
      <c r="AH15" s="4"/>
    </row>
    <row r="16" spans="1:38" x14ac:dyDescent="0.25">
      <c r="B16" s="10">
        <v>2</v>
      </c>
      <c r="C16" s="10">
        <v>75</v>
      </c>
      <c r="D16" s="10">
        <v>34.4</v>
      </c>
      <c r="E16" s="10">
        <v>96</v>
      </c>
      <c r="F16" s="10">
        <v>36.6</v>
      </c>
      <c r="G16" s="10">
        <v>39</v>
      </c>
      <c r="H16" s="10">
        <v>59</v>
      </c>
      <c r="I16" s="10">
        <v>92</v>
      </c>
      <c r="J16" s="10">
        <v>63</v>
      </c>
      <c r="M16" s="1">
        <f>SUM(D16:D17)</f>
        <v>90.4</v>
      </c>
      <c r="N16" s="1">
        <f>SUM(F16:F17)</f>
        <v>40.800000000000004</v>
      </c>
      <c r="O16" s="1">
        <f>SUM(H16:H17)</f>
        <v>65</v>
      </c>
      <c r="P16" s="1">
        <f>SUM(J16:J17)</f>
        <v>69.2</v>
      </c>
      <c r="S16" s="1">
        <f t="shared" si="3"/>
        <v>0.90400000000000003</v>
      </c>
      <c r="T16" s="1">
        <f t="shared" si="3"/>
        <v>0.40800000000000003</v>
      </c>
      <c r="U16" s="1">
        <f t="shared" si="3"/>
        <v>0.65</v>
      </c>
      <c r="V16" s="1">
        <f t="shared" si="3"/>
        <v>0.69200000000000006</v>
      </c>
      <c r="Z16" s="3" t="s">
        <v>55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9" x14ac:dyDescent="0.25">
      <c r="B17" s="10">
        <v>3</v>
      </c>
      <c r="C17" s="10">
        <v>122</v>
      </c>
      <c r="D17" s="10">
        <v>56</v>
      </c>
      <c r="E17" s="10">
        <v>11</v>
      </c>
      <c r="F17" s="10">
        <v>4.2</v>
      </c>
      <c r="G17" s="10">
        <v>5</v>
      </c>
      <c r="H17" s="10">
        <v>6</v>
      </c>
      <c r="I17" s="10">
        <v>9</v>
      </c>
      <c r="J17" s="10">
        <v>6.2</v>
      </c>
      <c r="R17" s="6" t="s">
        <v>14</v>
      </c>
      <c r="S17" s="7">
        <f>SUM(S15,S16)</f>
        <v>1</v>
      </c>
      <c r="T17" s="7">
        <f>SUM(T15:T16)</f>
        <v>1</v>
      </c>
      <c r="U17" s="7">
        <f>SUM(U15:U16)</f>
        <v>1.04</v>
      </c>
      <c r="V17" s="7">
        <f>SUM(V15:V16)</f>
        <v>1</v>
      </c>
      <c r="Z17" s="25" t="s">
        <v>18</v>
      </c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6"/>
    </row>
    <row r="18" spans="1:39" x14ac:dyDescent="0.25">
      <c r="AJ18" s="1" t="s">
        <v>42</v>
      </c>
      <c r="AL18" s="4"/>
    </row>
    <row r="19" spans="1:39" x14ac:dyDescent="0.25">
      <c r="A19" s="12" t="s">
        <v>3</v>
      </c>
      <c r="B19" s="9">
        <v>0</v>
      </c>
      <c r="C19" s="9">
        <v>110</v>
      </c>
      <c r="D19" s="9">
        <v>50.5</v>
      </c>
      <c r="E19" s="9">
        <v>107</v>
      </c>
      <c r="F19" s="9">
        <v>40.799999999999997</v>
      </c>
      <c r="G19" s="9">
        <v>32</v>
      </c>
      <c r="H19" s="9">
        <v>42.7</v>
      </c>
      <c r="I19" s="9">
        <v>75</v>
      </c>
      <c r="J19" s="9">
        <v>51.4</v>
      </c>
      <c r="K19" s="12"/>
      <c r="L19" s="12"/>
      <c r="M19" s="12">
        <f>SUM(D19)</f>
        <v>50.5</v>
      </c>
      <c r="N19" s="12">
        <f>SUM(F19)</f>
        <v>40.799999999999997</v>
      </c>
      <c r="O19" s="12">
        <f>SUM(H19)</f>
        <v>42.7</v>
      </c>
      <c r="P19" s="12">
        <f>SUM(J19)</f>
        <v>51.4</v>
      </c>
      <c r="Q19" s="12"/>
      <c r="R19" s="12"/>
      <c r="S19" s="12">
        <f t="shared" ref="S19:V20" si="4">M19/100</f>
        <v>0.505</v>
      </c>
      <c r="T19" s="12">
        <f t="shared" si="4"/>
        <v>0.40799999999999997</v>
      </c>
      <c r="U19" s="12">
        <f t="shared" si="4"/>
        <v>0.42700000000000005</v>
      </c>
      <c r="V19" s="12">
        <f t="shared" si="4"/>
        <v>0.51400000000000001</v>
      </c>
      <c r="AJ19" s="1" t="s">
        <v>43</v>
      </c>
      <c r="AL19" s="4"/>
    </row>
    <row r="20" spans="1:39" x14ac:dyDescent="0.25">
      <c r="A20" s="12"/>
      <c r="B20" s="8">
        <v>1</v>
      </c>
      <c r="C20" s="8">
        <v>60</v>
      </c>
      <c r="D20" s="8">
        <v>27.5</v>
      </c>
      <c r="E20" s="8">
        <v>98</v>
      </c>
      <c r="F20" s="8">
        <v>37.4</v>
      </c>
      <c r="G20" s="8">
        <v>25</v>
      </c>
      <c r="H20" s="8">
        <v>33.299999999999997</v>
      </c>
      <c r="I20" s="8">
        <v>47</v>
      </c>
      <c r="J20" s="8">
        <v>32.200000000000003</v>
      </c>
      <c r="K20" s="12"/>
      <c r="L20" s="12"/>
      <c r="M20" s="12">
        <f>SUM(D20:D22)</f>
        <v>49.5</v>
      </c>
      <c r="N20" s="12">
        <f>SUM(F20:F22)</f>
        <v>59.2</v>
      </c>
      <c r="O20" s="12">
        <f>SUM(H20:H22)</f>
        <v>57.3</v>
      </c>
      <c r="P20" s="12">
        <f>SUM(J20:J22)</f>
        <v>48.6</v>
      </c>
      <c r="Q20" s="12"/>
      <c r="R20" s="12"/>
      <c r="S20" s="12">
        <f t="shared" si="4"/>
        <v>0.495</v>
      </c>
      <c r="T20" s="12">
        <f t="shared" si="4"/>
        <v>0.59200000000000008</v>
      </c>
      <c r="U20" s="12">
        <f t="shared" si="4"/>
        <v>0.57299999999999995</v>
      </c>
      <c r="V20" s="12">
        <f t="shared" si="4"/>
        <v>0.48599999999999999</v>
      </c>
      <c r="AI20" s="28" t="s">
        <v>48</v>
      </c>
      <c r="AJ20" s="29" t="s">
        <v>47</v>
      </c>
      <c r="AM20" s="4"/>
    </row>
    <row r="21" spans="1:39" x14ac:dyDescent="0.25">
      <c r="A21" s="12"/>
      <c r="B21" s="8">
        <v>2</v>
      </c>
      <c r="C21" s="8">
        <v>32</v>
      </c>
      <c r="D21" s="8">
        <v>14.7</v>
      </c>
      <c r="E21" s="8">
        <v>40</v>
      </c>
      <c r="F21" s="8">
        <v>15.3</v>
      </c>
      <c r="G21" s="8">
        <v>10</v>
      </c>
      <c r="H21" s="8">
        <v>13.3</v>
      </c>
      <c r="I21" s="8">
        <v>18</v>
      </c>
      <c r="J21" s="8">
        <v>12.3</v>
      </c>
      <c r="K21" s="12"/>
      <c r="L21" s="12"/>
      <c r="M21" s="12"/>
      <c r="N21" s="12"/>
      <c r="O21" s="12"/>
      <c r="P21" s="12"/>
      <c r="Q21" s="12"/>
      <c r="R21" s="13" t="s">
        <v>14</v>
      </c>
      <c r="S21" s="13">
        <f>SUM(S19:S20)</f>
        <v>1</v>
      </c>
      <c r="T21" s="13">
        <f>SUM(T19:T20)</f>
        <v>1</v>
      </c>
      <c r="U21" s="13">
        <f>SUM(U19:U20)</f>
        <v>1</v>
      </c>
      <c r="V21" s="13">
        <f>SUM(V19:V20)</f>
        <v>1</v>
      </c>
      <c r="AI21" s="31" t="s">
        <v>44</v>
      </c>
      <c r="AJ21" s="22">
        <f>SUM(IF(AA$5=9,1,IF(AB$5=1,AG$5,1-AG$5))*IF(AA$6=9,1,IF(AB$6=1,AG$6,1-AG$6))*IF(AA$7=9,1,IF(AB$7=1,AG$7,1-AG$7))*IF(AA$8=9,1,IF(AB$8=1,AG$8,1-AG$8))*IF(AA$9=9,1,IF(AB$9=1,AG$9,1-AG$9))*IF(AA$10=9,1,IF(AB$10=1,AG$10,1-AG$10))*IF(AA$11=9,1,IF(AB$11=1,AG$11,1-AG$11))*IF(AA$12=9,1,IF(AB$12=1,AG$12,1-AG$12))*IF(AA$13=9,1,IF(AB$13=1,AG$13,1-AG$13))*IF(AA$14=9,1,IF(AB$14=1,AG$14,1-AG$14)))/(SUM(IF(AA$5=9,1,IF(AB$5=1,AG$5,1-AG$5))*IF(AA$6=9,1,IF(AB$6=1,AG$6,1-AG$6))*IF(AA$7=9,1,IF(AB$7=1,AG$7,1-AG$7))*IF(AA$8=9,1,IF(AB$8=1,AG$8,1-AG$8))*IF(AA$9=9,1,IF(AB$9=1,AG$9,1-AG$9))*IF(AA$10=9,1,IF(AB$10=1,AG$10,1-AG$10))*IF(AA$11=9,1,IF(AB$11=1,AG$11,1-AG$11))*IF(AA$12=9,1,IF(AB$12=1,AG$12,1-AG$12))*IF(AA$13=9,1,IF(AB$13=1,AG$13,1-AG$13))*IF(AA$14=9,1,IF(AB$14=1,AG$14,1-AG$14)))+SUM(IF(AA$5=9,1,IF(AB$5=1,AD$5,1-AD$5))*IF(AA$6=9,1,IF(AB$6=1,AD$6,1-AD$6))*IF(AA$7=9,1,IF(AB$7=1,AD$7,1-AD$7))*IF(AA$8=9,1,IF(AB$8=1,AD$8,1-AD$8))*IF(AA$9=9,1,IF(AB$9=1,AD$9,1-AD$9))*IF(AA$10=9,1,IF(AB$10=1,AD$10,1-AD$10))*IF(AA$11=9,1,IF(AB$11=1,AD$11,1-AD$11))*IF(AA$12=9,1,IF(AB$12=1,AD$12,1-AD$12))*IF(AA$13=9,1,IF(AB$13=1,AD$13,1-AD$13))*IF(AA$14=9,1,IF(AB$14=1,AD$14,1-AD$14)))+SUM(IF(AA$5=9,1,IF(AB$5=1,AF$5,1-AF$5))*IF(AA$6=9,1,IF(AB$6=1,AF$6,1-AF$6))*IF(AA$7=9,1,IF(AB$7=1,AF$7,1-AF$7))*IF(AA$8=9,1,IF(AB$8=1,AF$8,1-AF$8))*IF(AA$9=9,1,IF(AB$9=1,AF$9,1-AF$9))*IF(AA$10=9,1,IF(AB$10=1,AF$10,1-AF$10))*IF(AA$11=9,1,IF(AB$11=1,AF$11,1-AF$11))*IF(AA$12=9,1,IF(AB$12=1,AF$12,1-AF$12))*IF(AA$13=9,1,IF(AB$13=1,AF$13,1-AF$13))*IF(AA$14=9,1,IF(AB$14=1,AF$14,1-AF$14))))</f>
        <v>0.245744384196247</v>
      </c>
    </row>
    <row r="22" spans="1:39" x14ac:dyDescent="0.25">
      <c r="B22" s="10">
        <v>3</v>
      </c>
      <c r="C22" s="10">
        <v>16</v>
      </c>
      <c r="D22" s="10">
        <v>7.3</v>
      </c>
      <c r="E22" s="10">
        <v>17</v>
      </c>
      <c r="F22" s="10">
        <v>6.5</v>
      </c>
      <c r="G22" s="10">
        <v>8</v>
      </c>
      <c r="H22" s="10">
        <v>10.7</v>
      </c>
      <c r="I22" s="10">
        <v>6</v>
      </c>
      <c r="J22" s="10">
        <v>4.0999999999999996</v>
      </c>
      <c r="AI22" s="31" t="s">
        <v>45</v>
      </c>
      <c r="AJ22" s="22">
        <f>SUM(IF(AA$5=9,1,IF(AB$5=1,AD$5,1-AD$5))*IF(AA$6=9,1,IF(AB$6=1,AD$6,1-AD$6))*IF(AA$7=9,1,IF(AB$7=1,AD$7,1-AD$7))*IF(AA$8=9,1,IF(AB$8=1,AD$8,1-AD$8))*IF(AA$9=9,1,IF(AB$9=1,AD$9,1-AD$9))*IF(AA$10=9,1,IF(AB$10=1,AD$10,1-AD$10))*IF(AA$11=9,1,IF(AB$11=1,AD$11,1-AD$11))*IF(AA$12=9,1,IF(AB$12=1,AD$12,1-AD$12))*IF(AA$13=9,1,IF(AB$13=1,AD$13,1-AD$13))*IF(AA$14=9,1,IF(AB$14=1,AD$14,1-AD$14)))/(SUM(IF(AA$5=9,1,IF(AB$5=1,AG$5,1-AG$5))*IF(AA$6=9,1,IF(AB$6=1,AG$6,1-AG$6))*IF(AA$7=9,1,IF(AB$7=1,AG$7,1-AG$7))*IF(AA$8=9,1,IF(AB$8=1,AG$8,1-AG$8))*IF(AA$9=9,1,IF(AB$9=1,AG$9,1-AG$9))*IF(AA$10=9,1,IF(AB$10=1,AG$10,1-AG$10))*IF(AA$11=9,1,IF(AB$11=1,AG$11,1-AG$11))*IF(AA$12=9,1,IF(AB$12=1,AG$12,1-AG$12))*IF(AA$13=9,1,IF(AB$13=1,AG$13,1-AG$13))*IF(AA$14=9,1,IF(AB$14=1,AG$14,1-AG$14)))+SUM(IF(AA$5=9,1,IF(AB$5=1,AD$5,1-AD$5))*IF(AA$6=9,1,IF(AB$6=1,AD$6,1-AD$6))*IF(AA$7=9,1,IF(AB$7=1,AD$7,1-AD$7))*IF(AA$8=9,1,IF(AB$8=1,AD$8,1-AD$8))*IF(AA$9=9,1,IF(AB$9=1,AD$9,1-AD$9))*IF(AA$10=9,1,IF(AB$10=1,AD$10,1-AD$10))*IF(AA$11=9,1,IF(AB$11=1,AD$11,1-AD$11))*IF(AA$12=9,1,IF(AB$12=1,AD$12,1-AD$12))*IF(AA$13=9,1,IF(AB$13=1,AD$13,1-AD$13))*IF(AA$14=9,1,IF(AB$14=1,AD$14,1-AD$14)))+SUM(IF(AA$5=9,1,IF(AB$5=1,AF$5,1-AF$5))*IF(AA$6=9,1,IF(AB$6=1,AF$6,1-AF$6))*IF(AA$7=9,1,IF(AB$7=1,AF$7,1-AF$7))*IF(AA$8=9,1,IF(AB$8=1,AF$8,1-AF$8))*IF(AA$9=9,1,IF(AB$9=1,AF$9,1-AF$9))*IF(AA$10=9,1,IF(AB$10=1,AF$10,1-AF$10))*IF(AA$11=9,1,IF(AB$11=1,AF$11,1-AF$11))*IF(AA$12=9,1,IF(AB$12=1,AF$12,1-AF$12))*IF(AA$13=9,1,IF(AB$13=1,AF$13,1-AF$13))*IF(AA$14=9,1,IF(AB$14=1,AF$14,1-AF$14))))</f>
        <v>0.48320819117512681</v>
      </c>
    </row>
    <row r="23" spans="1:39" x14ac:dyDescent="0.25">
      <c r="B23" s="10"/>
      <c r="C23" s="10"/>
      <c r="D23" s="10"/>
      <c r="E23" s="10"/>
      <c r="F23" s="10"/>
      <c r="G23" s="10"/>
      <c r="H23" s="10"/>
      <c r="I23" s="10"/>
      <c r="J23" s="10"/>
      <c r="AI23" s="31" t="s">
        <v>46</v>
      </c>
      <c r="AJ23" s="22">
        <f>SUM(IF(AA$5=9,1,IF(AB$5=1,AF$5,1-AF$5))*IF(AA$6=9,1,IF(AB$6=1,AF$6,1-AF$6))*IF(AA$7=9,1,IF(AB$7=1,AF$7,1-AF$7))*IF(AA$8=9,1,IF(AB$8=1,AF$8,1-AF$8))*IF(AA$9=9,1,IF(AB$9=1,AF$9,1-AF$9))*IF(AA$10=9,1,IF(AB$10=1,AF$10,1-AF$10))*IF(AA$11=9,1,IF(AB$11=1,AF$11,1-AF$11))*IF(AA$12=9,1,IF(AB$12=1,AF$12,1-AF$12))*IF(AA$13=9,1,IF(AB$13=1,AF$13,1-AF$13))*IF(AA$14=9,1,IF(AB$14=1,AF$14,1-AF$14)))/(SUM(IF(AA$5=9,1,IF(AB$5=1,AG$5,1-AG$5))*IF(AA$6=9,1,IF(AB$6=1,AG$6,1-AG$6))*IF(AA$7=9,1,IF(AB$7=1,AG$7,1-AG$7))*IF(AA$8=9,1,IF(AB$8=1,AG$8,1-AG$8))*IF(AA$9=9,1,IF(AB$9=1,AG$9,1-AG$9))*IF(AA$10=9,1,IF(AB$10=1,AG$10,1-AG$10))*IF(AA$11=9,1,IF(AB$11=1,AG$11,1-AG$11))*IF(AA$12=9,1,IF(AB$12=1,AG$12,1-AG$12))*IF(AA$13=9,1,IF(AB$13=1,AG$13,1-AG$13))*IF(AA$14=9,1,IF(AB$14=1,AG$14,1-AG$14)))+SUM(IF(AA$5=9,1,IF(AB$5=1,AD$5,1-AD$5))*IF(AA$6=9,1,IF(AB$6=1,AD$6,1-AD$6))*IF(AA$7=9,1,IF(AB$7=1,AD$7,1-AD$7))*IF(AA$8=9,1,IF(AB$8=1,AD$8,1-AD$8))*IF(AA$9=9,1,IF(AB$9=1,AD$9,1-AD$9))*IF(AA$10=9,1,IF(AB$10=1,AD$10,1-AD$10))*IF(AA$11=9,1,IF(AB$11=1,AD$11,1-AD$11))*IF(AA$12=9,1,IF(AB$12=1,AD$12,1-AD$12))*IF(AA$13=9,1,IF(AB$13=1,AD$13,1-AD$13))*IF(AA$14=9,1,IF(AB$14=1,AD$14,1-AD$14)))+SUM(IF(AA$5=9,1,IF(AB$5=1,AF$5,1-AF$5))*IF(AA$6=9,1,IF(AB$6=1,AF$6,1-AF$6))*IF(AA$7=9,1,IF(AB$7=1,AF$7,1-AF$7))*IF(AA$8=9,1,IF(AB$8=1,AF$8,1-AF$8))*IF(AA$9=9,1,IF(AB$9=1,AF$9,1-AF$9))*IF(AA$10=9,1,IF(AB$10=1,AF$10,1-AF$10))*IF(AA$11=9,1,IF(AB$11=1,AF$11,1-AF$11))*IF(AA$12=9,1,IF(AB$12=1,AF$12,1-AF$12))*IF(AA$13=9,1,IF(AB$13=1,AF$13,1-AF$13))*IF(AA$14=9,1,IF(AB$14=1,AF$14,1-AF$14))))</f>
        <v>0.27104742462862619</v>
      </c>
    </row>
    <row r="24" spans="1:39" x14ac:dyDescent="0.25">
      <c r="A24" s="1" t="s">
        <v>4</v>
      </c>
      <c r="B24" s="1">
        <v>1</v>
      </c>
      <c r="C24" s="1">
        <v>8</v>
      </c>
      <c r="D24" s="1">
        <v>3.7</v>
      </c>
      <c r="E24" s="1">
        <v>22</v>
      </c>
      <c r="F24" s="1">
        <v>8.4</v>
      </c>
      <c r="G24" s="1">
        <v>2</v>
      </c>
      <c r="H24" s="1">
        <v>2.7</v>
      </c>
      <c r="I24" s="1">
        <v>79</v>
      </c>
      <c r="J24" s="1">
        <v>54.1</v>
      </c>
      <c r="M24" s="1">
        <f>D24</f>
        <v>3.7</v>
      </c>
      <c r="N24" s="1">
        <f>F24</f>
        <v>8.4</v>
      </c>
      <c r="O24" s="1">
        <f>H24</f>
        <v>2.7</v>
      </c>
      <c r="P24" s="1">
        <f>J24</f>
        <v>54.1</v>
      </c>
      <c r="S24" s="1">
        <f t="shared" ref="S24:V25" si="5">M24/100</f>
        <v>3.7000000000000005E-2</v>
      </c>
      <c r="T24" s="1">
        <f t="shared" si="5"/>
        <v>8.4000000000000005E-2</v>
      </c>
      <c r="U24" s="1">
        <f t="shared" si="5"/>
        <v>2.7000000000000003E-2</v>
      </c>
      <c r="V24" s="1">
        <f t="shared" si="5"/>
        <v>0.54100000000000004</v>
      </c>
      <c r="AI24" s="32"/>
      <c r="AJ24" s="23"/>
    </row>
    <row r="25" spans="1:39" x14ac:dyDescent="0.25">
      <c r="B25" s="5">
        <v>2</v>
      </c>
      <c r="C25" s="5">
        <v>89</v>
      </c>
      <c r="D25" s="5">
        <v>40.799999999999997</v>
      </c>
      <c r="E25" s="5">
        <v>204</v>
      </c>
      <c r="F25" s="5">
        <v>77.900000000000006</v>
      </c>
      <c r="G25" s="5">
        <v>65</v>
      </c>
      <c r="H25" s="5">
        <v>86.7</v>
      </c>
      <c r="I25" s="5">
        <v>48</v>
      </c>
      <c r="J25" s="5">
        <v>32.9</v>
      </c>
      <c r="M25" s="1">
        <f>SUM(D25:D26)</f>
        <v>96.3</v>
      </c>
      <c r="N25" s="1">
        <f>SUM(F25:F26)</f>
        <v>91.600000000000009</v>
      </c>
      <c r="O25" s="1">
        <f>SUM(H25:H26)</f>
        <v>97.4</v>
      </c>
      <c r="P25" s="1">
        <f>SUM(J25:J26)</f>
        <v>46</v>
      </c>
      <c r="S25" s="1">
        <f t="shared" si="5"/>
        <v>0.96299999999999997</v>
      </c>
      <c r="T25" s="1">
        <f t="shared" si="5"/>
        <v>0.91600000000000004</v>
      </c>
      <c r="U25" s="1">
        <f t="shared" si="5"/>
        <v>0.97400000000000009</v>
      </c>
      <c r="V25" s="1">
        <f t="shared" si="5"/>
        <v>0.46</v>
      </c>
      <c r="AI25" s="32"/>
      <c r="AJ25" s="30" t="s">
        <v>49</v>
      </c>
    </row>
    <row r="26" spans="1:39" x14ac:dyDescent="0.25">
      <c r="B26" s="1">
        <v>3</v>
      </c>
      <c r="C26" s="10">
        <v>121</v>
      </c>
      <c r="D26" s="10">
        <v>55.5</v>
      </c>
      <c r="E26" s="10">
        <v>36</v>
      </c>
      <c r="F26" s="10">
        <v>13.7</v>
      </c>
      <c r="G26" s="10">
        <v>8</v>
      </c>
      <c r="H26" s="10">
        <v>10.7</v>
      </c>
      <c r="I26" s="10">
        <v>19</v>
      </c>
      <c r="J26" s="10">
        <v>13.1</v>
      </c>
      <c r="R26" s="7" t="s">
        <v>14</v>
      </c>
      <c r="S26" s="7">
        <f>SUM(S24:S25)</f>
        <v>1</v>
      </c>
      <c r="T26" s="7">
        <f>SUM(T24:T25)</f>
        <v>1</v>
      </c>
      <c r="U26" s="7">
        <f>SUM(U24:U25)</f>
        <v>1.0010000000000001</v>
      </c>
      <c r="V26" s="7">
        <f>SUM(V24:V25)</f>
        <v>1.0010000000000001</v>
      </c>
      <c r="AI26" s="32"/>
      <c r="AJ26" s="23">
        <f>SUM(AJ21:AJ23)</f>
        <v>1</v>
      </c>
    </row>
    <row r="27" spans="1:39" x14ac:dyDescent="0.25">
      <c r="AI27" s="32"/>
      <c r="AJ27" s="23"/>
    </row>
    <row r="28" spans="1:39" x14ac:dyDescent="0.25">
      <c r="A28" s="1" t="s">
        <v>16</v>
      </c>
      <c r="B28" s="9">
        <v>0</v>
      </c>
      <c r="C28" s="9">
        <v>114</v>
      </c>
      <c r="D28" s="9">
        <v>52.3</v>
      </c>
      <c r="E28" s="9">
        <v>30</v>
      </c>
      <c r="F28" s="9">
        <v>11.5</v>
      </c>
      <c r="G28" s="9">
        <v>19</v>
      </c>
      <c r="H28" s="9">
        <v>25.3</v>
      </c>
      <c r="I28" s="9">
        <v>11</v>
      </c>
      <c r="J28" s="9">
        <v>7.5</v>
      </c>
      <c r="M28" s="1">
        <f>SUM(D28)</f>
        <v>52.3</v>
      </c>
      <c r="N28" s="1">
        <f>SUM(F28)</f>
        <v>11.5</v>
      </c>
      <c r="O28" s="1">
        <f>SUM(H28)</f>
        <v>25.3</v>
      </c>
      <c r="P28" s="1">
        <f>SUM(J28)</f>
        <v>7.5</v>
      </c>
      <c r="S28" s="1">
        <f t="shared" ref="S28:V29" si="6">M28/100</f>
        <v>0.52300000000000002</v>
      </c>
      <c r="T28" s="1">
        <f t="shared" si="6"/>
        <v>0.115</v>
      </c>
      <c r="U28" s="1">
        <f t="shared" si="6"/>
        <v>0.253</v>
      </c>
      <c r="V28" s="1">
        <f t="shared" si="6"/>
        <v>7.4999999999999997E-2</v>
      </c>
      <c r="AI28" s="32"/>
      <c r="AJ28" s="23"/>
    </row>
    <row r="29" spans="1:39" x14ac:dyDescent="0.25">
      <c r="B29" s="19">
        <v>1</v>
      </c>
      <c r="C29" s="19">
        <v>50</v>
      </c>
      <c r="D29" s="19">
        <v>22.9</v>
      </c>
      <c r="E29" s="19">
        <v>67</v>
      </c>
      <c r="F29" s="19">
        <v>25.6</v>
      </c>
      <c r="G29" s="19">
        <v>17</v>
      </c>
      <c r="H29" s="19">
        <v>22.7</v>
      </c>
      <c r="I29" s="19">
        <v>23</v>
      </c>
      <c r="J29" s="19">
        <v>15.8</v>
      </c>
      <c r="M29" s="1">
        <f>SUM(D29:D32)</f>
        <v>47.7</v>
      </c>
      <c r="N29" s="1">
        <f>SUM(F29:F32)</f>
        <v>88.600000000000009</v>
      </c>
      <c r="O29" s="1">
        <f>SUM(H29:H32)</f>
        <v>74.7</v>
      </c>
      <c r="P29" s="1">
        <f>SUM(J29:J32)</f>
        <v>92.5</v>
      </c>
      <c r="S29" s="1">
        <f t="shared" si="6"/>
        <v>0.47700000000000004</v>
      </c>
      <c r="T29" s="1">
        <f t="shared" si="6"/>
        <v>0.88600000000000012</v>
      </c>
      <c r="U29" s="1">
        <f t="shared" si="6"/>
        <v>0.747</v>
      </c>
      <c r="V29" s="1">
        <f t="shared" si="6"/>
        <v>0.92500000000000004</v>
      </c>
      <c r="AI29" s="32"/>
      <c r="AJ29" s="30" t="s">
        <v>47</v>
      </c>
    </row>
    <row r="30" spans="1:39" x14ac:dyDescent="0.25">
      <c r="B30" s="8">
        <v>2</v>
      </c>
      <c r="C30" s="8">
        <v>22</v>
      </c>
      <c r="D30" s="8">
        <v>10.1</v>
      </c>
      <c r="E30" s="8">
        <v>65</v>
      </c>
      <c r="F30" s="8">
        <v>24.8</v>
      </c>
      <c r="G30" s="8">
        <v>29</v>
      </c>
      <c r="H30" s="8">
        <v>38.700000000000003</v>
      </c>
      <c r="I30" s="8">
        <v>27</v>
      </c>
      <c r="J30" s="8">
        <v>18.5</v>
      </c>
      <c r="R30" s="7" t="s">
        <v>14</v>
      </c>
      <c r="S30" s="7">
        <f>SUM(S28:S29)</f>
        <v>1</v>
      </c>
      <c r="T30" s="7">
        <f>SUM(T28:T29)</f>
        <v>1.0010000000000001</v>
      </c>
      <c r="U30" s="7">
        <f>SUM(U28:U29)</f>
        <v>1</v>
      </c>
      <c r="V30" s="7">
        <f>SUM(V28:V29)</f>
        <v>1</v>
      </c>
      <c r="AI30" s="31" t="s">
        <v>44</v>
      </c>
      <c r="AJ30" s="22">
        <f>SUM(IF(AA$5=9,1,IF(AB$5=1,AG$5,1-AG$5))*IF(AA$6=9,1,IF(AB$6=1,AG$6,1-AG$6))*IF(AA$7=9,1,IF(AB$7=1,AG$7,1-AG$7))*IF(AA$8=9,1,IF(AB$8=1,AG$8,1-AG$8))*IF(AA$9=9,1,IF(AB$9=1,AG$9,1-AG$9))*IF(AA$10=9,1,IF(AB$10=1,AG$10,1-AG$10))*IF(AA$11=9,1,IF(AB$11=1,AG$11,1-AG$11))*IF(AA$12=9,1,IF(AB$12=1,AG$12,1-AG$12))*IF(AA$13=9,1,IF(AB$13=1,AG$13,1-AG$13))*IF(AA$14=9,1,IF(AB$14=1,AG$14,1-AG$14)))/(SUM(IF(AA$5=9,1,IF(AB$5=1,AG$5,1-AG$5))*IF(AA$6=9,1,IF(AB$6=1,AG$6,1-AG$6))*IF(AA$7=9,1,IF(AB$7=1,AG$7,1-AG$7))*IF(AA$8=9,1,IF(AB$8=1,AG$8,1-AG$8))*IF(AA$9=9,1,IF(AB$9=1,AG$9,1-AG$9))*IF(AA$10=9,1,IF(AB$10=1,AG$10,1-AG$10))*IF(AA$11=9,1,IF(AB$11=1,AG$11,1-AG$11))*IF(AA$12=9,1,IF(AB$12=1,AG$12,1-AG$12))*IF(AA$13=9,1,IF(AB$13=1,AG$13,1-AG$13))*IF(AA$14=9,1,IF(AB$14=1,AG$14,1-AG$14)))+SUM(IF(AA$5=9,1,IF(AB$5=1,AD$5,1-AD$5))*IF(AA$6=9,1,IF(AB$6=1,AD$6,1-AD$6))*IF(AA$7=9,1,IF(AB$7=1,AD$7,1-AD$7))*IF(AA$8=9,1,IF(AB$8=1,AD$8,1-AD$8))*IF(AA$9=9,1,IF(AB$9=1,AD$9,1-AD$9))*IF(AA$10=9,1,IF(AB$10=1,AD$10,1-AD$10))*IF(AA$11=9,1,IF(AB$11=1,AD$11,1-AD$11))*IF(AA$12=9,1,IF(AB$12=1,AD$12,1-AD$12))*IF(AA$13=9,1,IF(AB$13=1,AD$13,1-AD$13))*IF(AA$14=9,1,IF(AB$14=1,AD$14,1-AD$14)))+SUM(IF(AA$5=9,1,IF(AB$5=1,AE$5,1-AE$5))*IF(AA$6=9,1,IF(AB$6=1,AE$6,1-AE$6))*IF(AA$7=9,1,IF(AB$7=1,AE$7,1-AE$7))*IF(AA$8=9,1,IF(AB$8=1,AE$8,1-AE$8))*IF(AA$9=9,1,IF(AB$9=1,AE$9,1-AE$9))*IF(AA$10=9,1,IF(AB$10=1,AE$10,1-AE$10))*IF(AA$11=9,1,IF(AB$11=1,AE$11,1-AE$11))*IF(AA$12=9,1,IF(AB$12=1,AE$12,1-AE$12))*IF(AA$13=9,1,IF(AB$13=1,AE$13,1-AE$13))*IF(AA$14=9,1,IF(AB$14=1,AE$14,1-AE$14))))</f>
        <v>0.1059235841348895</v>
      </c>
    </row>
    <row r="31" spans="1:39" x14ac:dyDescent="0.25">
      <c r="B31" s="8">
        <v>3</v>
      </c>
      <c r="C31" s="8">
        <v>23</v>
      </c>
      <c r="D31" s="8">
        <v>10.6</v>
      </c>
      <c r="E31" s="8">
        <v>90</v>
      </c>
      <c r="F31" s="8">
        <v>34.4</v>
      </c>
      <c r="G31" s="8">
        <v>9</v>
      </c>
      <c r="H31" s="8">
        <v>12</v>
      </c>
      <c r="I31" s="8">
        <v>37</v>
      </c>
      <c r="J31" s="8">
        <v>25.3</v>
      </c>
      <c r="AI31" s="31" t="s">
        <v>45</v>
      </c>
      <c r="AJ31" s="22">
        <f>SUM(IF(AA$5=9,1,IF(AB$5=1,AD$5,1-AD$5))*IF(AA$6=9,1,IF(AB$6=1,AD$6,1-AD$6))*IF(AA$7=9,1,IF(AB$7=1,AD$7,1-AD$7))*IF(AA$8=9,1,IF(AB$8=1,AD$8,1-AD$8))*IF(AA$9=9,1,IF(AB$9=1,AD$9,1-AD$9))*IF(AA$10=9,1,IF(AB$10=1,AD$10,1-AD$10))*IF(AA$11=9,1,IF(AB$11=1,AD$11,1-AD$11))*IF(AA$12=9,1,IF(AB$12=1,AD$12,1-AD$12))*IF(AA$13=9,1,IF(AB$13=1,AD$13,1-AD$13))*IF(AA$14=9,1,IF(AB$14=1,AD$14,1-AD$14)))/(SUM(IF(AA$5=9,1,IF(AB$5=1,AG$5,1-AG$5))*IF(AA$6=9,1,IF(AB$6=1,AG$6,1-AG$6))*IF(AA$7=9,1,IF(AB$7=1,AG$7,1-AG$7))*IF(AA$8=9,1,IF(AB$8=1,AG$8,1-AG$8))*IF(AA$9=9,1,IF(AB$9=1,AG$9,1-AG$9))*IF(AA$10=9,1,IF(AB$10=1,AG$10,1-AG$10))*IF(AA$11=9,1,IF(AB$11=1,AG$11,1-AG$11))*IF(AA$12=9,1,IF(AB$12=1,AG$12,1-AG$12))*IF(AA$13=9,1,IF(AB$13=1,AG$13,1-AG$13))*IF(AA$14=9,1,IF(AB$14=1,AG$14,1-AG$14)))+SUM(IF(AA$5=9,1,IF(AB$5=1,AD$5,1-AD$5))*IF(AA$6=9,1,IF(AB$6=1,AD$6,1-AD$6))*IF(AA$7=9,1,IF(AB$7=1,AD$7,1-AD$7))*IF(AA$8=9,1,IF(AB$8=1,AD$8,1-AD$8))*IF(AA$9=9,1,IF(AB$9=1,AD$9,1-AD$9))*IF(AA$10=9,1,IF(AB$10=1,AD$10,1-AD$10))*IF(AA$11=9,1,IF(AB$11=1,AD$11,1-AD$11))*IF(AA$12=9,1,IF(AB$12=1,AD$12,1-AD$12))*IF(AA$13=9,1,IF(AB$13=1,AD$13,1-AD$13))*IF(AA$14=9,1,IF(AB$14=1,AD$14,1-AD$14)))+SUM(IF(AA$5=9,1,IF(AB$5=1,AE$5,1-AE$5))*IF(AA$6=9,1,IF(AB$6=1,AE$6,1-AE$6))*IF(AA$7=9,1,IF(AB$7=1,AE$7,1-AE$7))*IF(AA$8=9,1,IF(AB$8=1,AE$8,1-AE$8))*IF(AA$9=9,1,IF(AB$9=1,AE$9,1-AE$9))*IF(AA$10=9,1,IF(AB$10=1,AE$10,1-AE$10))*IF(AA$11=9,1,IF(AB$11=1,AE$11,1-AE$11))*IF(AA$12=9,1,IF(AB$12=1,AE$12,1-AE$12))*IF(AA$13=9,1,IF(AB$13=1,AE$13,1-AE$13))*IF(AA$14=9,1,IF(AB$14=1,AE$14,1-AE$14))))</f>
        <v>0.20827797819270771</v>
      </c>
    </row>
    <row r="32" spans="1:39" x14ac:dyDescent="0.25">
      <c r="B32" s="8">
        <v>4</v>
      </c>
      <c r="C32" s="8">
        <v>9</v>
      </c>
      <c r="D32" s="8">
        <v>4.0999999999999996</v>
      </c>
      <c r="E32" s="8">
        <v>10</v>
      </c>
      <c r="F32" s="8">
        <v>3.8</v>
      </c>
      <c r="G32" s="8">
        <v>1</v>
      </c>
      <c r="H32" s="8">
        <v>1.3</v>
      </c>
      <c r="I32" s="8">
        <v>48</v>
      </c>
      <c r="J32" s="8">
        <v>32.9</v>
      </c>
      <c r="AI32" s="31" t="s">
        <v>50</v>
      </c>
      <c r="AJ32" s="22">
        <f>SUM(IF(AA$5=9,1,IF(AB$5=1,AE$5,1-AE$5))*IF(AA$6=9,1,IF(AB$6=1,AE$6,1-AE$6))*IF(AA$7=9,1,IF(AB$7=1,AE$7,1-AE$7))*IF(AA$8=9,1,IF(AB$8=1,AE$8,1-AE$8))*IF(AA$9=9,1,IF(AB$9=1,AE$9,1-AE$9))*IF(AA$10=9,1,IF(AB$10=1,AE$10,1-AE$10))*IF(AA$11=9,1,IF(AB$11=1,AE$11,1-AE$11))*IF(AA$12=9,1,IF(AB$12=1,AE$12,1-AE$12))*IF(AA$13=9,1,IF(AB$13=1,AE$13,1-AE$13))*IF(AA$14=9,1,IF(AB$14=1,AE$14,1-AE$14)))/(SUM(IF(AA$5=9,1,IF(AB$5=1,AG$5,1-AG$5))*IF(AA$6=9,1,IF(AB$6=1,AG$6,1-AG$6))*IF(AA$7=9,1,IF(AB$7=1,AG$7,1-AG$7))*IF(AA$8=9,1,IF(AB$8=1,AG$8,1-AG$8))*IF(AA$9=9,1,IF(AB$9=1,AG$9,1-AG$9))*IF(AA$10=9,1,IF(AB$10=1,AG$10,1-AG$10))*IF(AA$11=9,1,IF(AB$11=1,AG$11,1-AG$11))*IF(AA$12=9,1,IF(AB$12=1,AG$12,1-AG$12))*IF(AA$13=9,1,IF(AB$13=1,AG$13,1-AG$13))*IF(AA$14=9,1,IF(AB$14=1,AG$14,1-AG$14)))+SUM(IF(AA$5=9,1,IF(AB$5=1,AD$5,1-AD$5))*IF(AA$6=9,1,IF(AB$6=1,AD$6,1-AD$6))*IF(AA$7=9,1,IF(AB$7=1,AD$7,1-AD$7))*IF(AA$8=9,1,IF(AB$8=1,AD$8,1-AD$8))*IF(AA$9=9,1,IF(AB$9=1,AD$9,1-AD$9))*IF(AA$10=9,1,IF(AB$10=1,AD$10,1-AD$10))*IF(AA$11=9,1,IF(AB$11=1,AD$11,1-AD$11))*IF(AA$12=9,1,IF(AB$12=1,AD$12,1-AD$12))*IF(AA$13=9,1,IF(AB$13=1,AD$13,1-AD$13))*IF(AA$14=9,1,IF(AB$14=1,AD$14,1-AD$14)))+SUM(IF(AA$5=9,1,IF(AB$5=1,AE$5,1-AE$5))*IF(AA$6=9,1,IF(AB$6=1,AE$6,1-AE$6))*IF(AA$7=9,1,IF(AB$7=1,AE$7,1-AE$7))*IF(AA$8=9,1,IF(AB$8=1,AE$8,1-AE$8))*IF(AA$9=9,1,IF(AB$9=1,AE$9,1-AE$9))*IF(AA$10=9,1,IF(AB$10=1,AE$10,1-AE$10))*IF(AA$11=9,1,IF(AB$11=1,AE$11,1-AE$11))*IF(AA$12=9,1,IF(AB$12=1,AE$12,1-AE$12))*IF(AA$13=9,1,IF(AB$13=1,AE$13,1-AE$13))*IF(AA$14=9,1,IF(AB$14=1,AE$14,1-AE$14))))</f>
        <v>0.68579843767240278</v>
      </c>
      <c r="AL32" s="14"/>
    </row>
    <row r="33" spans="1:36" x14ac:dyDescent="0.25">
      <c r="AI33" s="20"/>
      <c r="AJ33" s="23"/>
    </row>
    <row r="34" spans="1:36" x14ac:dyDescent="0.25">
      <c r="A34" s="1" t="s">
        <v>5</v>
      </c>
      <c r="B34" s="1">
        <v>0</v>
      </c>
      <c r="C34" s="1">
        <v>141</v>
      </c>
      <c r="D34" s="1">
        <v>68.099999999999994</v>
      </c>
      <c r="E34" s="1">
        <v>97</v>
      </c>
      <c r="F34" s="1">
        <v>44.1</v>
      </c>
      <c r="G34" s="1">
        <v>51</v>
      </c>
      <c r="H34" s="1">
        <v>68</v>
      </c>
      <c r="I34" s="1">
        <v>77</v>
      </c>
      <c r="J34" s="1">
        <v>51.7</v>
      </c>
      <c r="M34" s="1">
        <v>68.099999999999994</v>
      </c>
      <c r="N34" s="1">
        <v>44.1</v>
      </c>
      <c r="O34" s="1">
        <v>68</v>
      </c>
      <c r="P34" s="1">
        <v>51.7</v>
      </c>
      <c r="S34" s="1">
        <f t="shared" ref="S34:V35" si="7">M34/100</f>
        <v>0.68099999999999994</v>
      </c>
      <c r="T34" s="1">
        <f t="shared" si="7"/>
        <v>0.441</v>
      </c>
      <c r="U34" s="1">
        <f t="shared" si="7"/>
        <v>0.68</v>
      </c>
      <c r="V34" s="1">
        <f t="shared" si="7"/>
        <v>0.51700000000000002</v>
      </c>
      <c r="AI34" s="20"/>
      <c r="AJ34" s="30" t="s">
        <v>49</v>
      </c>
    </row>
    <row r="35" spans="1:36" x14ac:dyDescent="0.25">
      <c r="B35" s="5">
        <v>1</v>
      </c>
      <c r="C35" s="5">
        <v>66</v>
      </c>
      <c r="D35" s="5">
        <v>31.9</v>
      </c>
      <c r="E35" s="5">
        <v>123</v>
      </c>
      <c r="F35" s="5">
        <v>55.9</v>
      </c>
      <c r="G35" s="5">
        <v>24</v>
      </c>
      <c r="H35" s="5">
        <v>32</v>
      </c>
      <c r="I35" s="5">
        <v>69</v>
      </c>
      <c r="J35" s="5">
        <v>48.2</v>
      </c>
      <c r="M35" s="1">
        <v>31.9</v>
      </c>
      <c r="N35" s="1">
        <v>55.9</v>
      </c>
      <c r="O35" s="1">
        <v>32</v>
      </c>
      <c r="P35" s="1">
        <v>48.2</v>
      </c>
      <c r="S35" s="1">
        <f t="shared" si="7"/>
        <v>0.31900000000000001</v>
      </c>
      <c r="T35" s="1">
        <f t="shared" si="7"/>
        <v>0.55899999999999994</v>
      </c>
      <c r="U35" s="1">
        <f t="shared" si="7"/>
        <v>0.32</v>
      </c>
      <c r="V35" s="1">
        <f t="shared" si="7"/>
        <v>0.48200000000000004</v>
      </c>
      <c r="AI35" s="21"/>
      <c r="AJ35" s="24">
        <f>SUM(AJ30:AJ32)</f>
        <v>1</v>
      </c>
    </row>
    <row r="36" spans="1:36" x14ac:dyDescent="0.25">
      <c r="R36" s="7" t="s">
        <v>14</v>
      </c>
      <c r="S36" s="7">
        <f>SUM(S34:S35)</f>
        <v>1</v>
      </c>
      <c r="T36" s="7">
        <f>SUM(T34:T35)</f>
        <v>1</v>
      </c>
      <c r="U36" s="7">
        <f>SUM(U34:U35)</f>
        <v>1</v>
      </c>
      <c r="V36" s="7">
        <f>SUM(V34:V35)</f>
        <v>0.99900000000000011</v>
      </c>
    </row>
    <row r="37" spans="1:36" x14ac:dyDescent="0.25">
      <c r="A37" s="1" t="s">
        <v>6</v>
      </c>
      <c r="B37" s="1">
        <v>0</v>
      </c>
      <c r="C37" s="1">
        <v>115</v>
      </c>
      <c r="D37" s="1">
        <v>52.8</v>
      </c>
      <c r="E37" s="1">
        <v>235</v>
      </c>
      <c r="F37" s="1">
        <v>92.9</v>
      </c>
      <c r="G37" s="1">
        <v>65</v>
      </c>
      <c r="H37" s="1">
        <v>90.3</v>
      </c>
      <c r="I37" s="1">
        <v>121</v>
      </c>
      <c r="J37" s="1">
        <v>82.9</v>
      </c>
      <c r="M37" s="1">
        <v>52.8</v>
      </c>
      <c r="N37" s="1">
        <v>92.9</v>
      </c>
      <c r="O37" s="1">
        <v>90.3</v>
      </c>
      <c r="P37" s="1">
        <v>82.9</v>
      </c>
      <c r="S37" s="1">
        <f t="shared" ref="S37:V38" si="8">M37/100</f>
        <v>0.52800000000000002</v>
      </c>
      <c r="T37" s="1">
        <f t="shared" si="8"/>
        <v>0.92900000000000005</v>
      </c>
      <c r="U37" s="1">
        <f t="shared" si="8"/>
        <v>0.90300000000000002</v>
      </c>
      <c r="V37" s="1">
        <f t="shared" si="8"/>
        <v>0.82900000000000007</v>
      </c>
    </row>
    <row r="38" spans="1:36" x14ac:dyDescent="0.25">
      <c r="B38" s="5">
        <v>1</v>
      </c>
      <c r="C38" s="5">
        <v>103</v>
      </c>
      <c r="D38" s="5">
        <v>47.2</v>
      </c>
      <c r="E38" s="5">
        <v>18</v>
      </c>
      <c r="F38" s="5">
        <v>7.1</v>
      </c>
      <c r="G38" s="5">
        <v>7</v>
      </c>
      <c r="H38" s="5">
        <v>9.6999999999999993</v>
      </c>
      <c r="I38" s="5">
        <v>25</v>
      </c>
      <c r="J38" s="5">
        <v>17.100000000000001</v>
      </c>
      <c r="M38" s="1">
        <v>47.2</v>
      </c>
      <c r="N38" s="1">
        <v>7.1</v>
      </c>
      <c r="O38" s="1">
        <v>9.6999999999999993</v>
      </c>
      <c r="P38" s="1">
        <v>17.100000000000001</v>
      </c>
      <c r="S38" s="1">
        <f t="shared" si="8"/>
        <v>0.47200000000000003</v>
      </c>
      <c r="T38" s="1">
        <f t="shared" si="8"/>
        <v>7.0999999999999994E-2</v>
      </c>
      <c r="U38" s="1">
        <f t="shared" si="8"/>
        <v>9.6999999999999989E-2</v>
      </c>
      <c r="V38" s="1">
        <f t="shared" si="8"/>
        <v>0.17100000000000001</v>
      </c>
    </row>
    <row r="39" spans="1:36" x14ac:dyDescent="0.25">
      <c r="R39" s="7" t="s">
        <v>14</v>
      </c>
      <c r="S39" s="7">
        <f>SUM(S37:S38)</f>
        <v>1</v>
      </c>
      <c r="T39" s="7">
        <f>SUM(T37:T38)</f>
        <v>1</v>
      </c>
      <c r="U39" s="7">
        <f>SUM(U37:U38)</f>
        <v>1</v>
      </c>
      <c r="V39" s="7">
        <f>SUM(V37:V38)</f>
        <v>1</v>
      </c>
    </row>
    <row r="40" spans="1:36" x14ac:dyDescent="0.25">
      <c r="A40" s="1" t="s">
        <v>7</v>
      </c>
      <c r="B40" s="9">
        <v>0</v>
      </c>
      <c r="C40" s="9">
        <v>92</v>
      </c>
      <c r="D40" s="9">
        <v>42.8</v>
      </c>
      <c r="E40" s="9">
        <v>90</v>
      </c>
      <c r="F40" s="9">
        <v>34.299999999999997</v>
      </c>
      <c r="G40" s="9">
        <v>9</v>
      </c>
      <c r="H40" s="9">
        <v>12</v>
      </c>
      <c r="I40" s="9">
        <v>57</v>
      </c>
      <c r="J40" s="9">
        <v>39</v>
      </c>
      <c r="M40" s="1">
        <f>SUM(D40)</f>
        <v>42.8</v>
      </c>
      <c r="N40" s="1">
        <f>SUM(F40)</f>
        <v>34.299999999999997</v>
      </c>
      <c r="O40" s="1">
        <f>SUM(H40)</f>
        <v>12</v>
      </c>
      <c r="P40" s="1">
        <f>SUM(J40)</f>
        <v>39</v>
      </c>
      <c r="S40" s="1">
        <f t="shared" ref="S40:V41" si="9">M40/100</f>
        <v>0.42799999999999999</v>
      </c>
      <c r="T40" s="1">
        <f t="shared" si="9"/>
        <v>0.34299999999999997</v>
      </c>
      <c r="U40" s="1">
        <f t="shared" si="9"/>
        <v>0.12</v>
      </c>
      <c r="V40" s="1">
        <f t="shared" si="9"/>
        <v>0.39</v>
      </c>
    </row>
    <row r="41" spans="1:36" x14ac:dyDescent="0.25">
      <c r="B41" s="8">
        <v>1</v>
      </c>
      <c r="C41" s="8">
        <v>67</v>
      </c>
      <c r="D41" s="8">
        <v>31.2</v>
      </c>
      <c r="E41" s="8">
        <v>82</v>
      </c>
      <c r="F41" s="8">
        <v>31.3</v>
      </c>
      <c r="G41" s="8">
        <v>23</v>
      </c>
      <c r="H41" s="8">
        <v>30.7</v>
      </c>
      <c r="I41" s="8">
        <v>57</v>
      </c>
      <c r="J41" s="8">
        <v>39</v>
      </c>
      <c r="M41" s="1">
        <f>SUM(D41:D42)</f>
        <v>57.2</v>
      </c>
      <c r="N41" s="1">
        <f>SUM(F41:F42)</f>
        <v>65.7</v>
      </c>
      <c r="O41" s="1">
        <f>SUM(H41:H42)</f>
        <v>88</v>
      </c>
      <c r="P41" s="1">
        <f>SUM(J41:J42)</f>
        <v>61</v>
      </c>
      <c r="S41" s="1">
        <f t="shared" si="9"/>
        <v>0.57200000000000006</v>
      </c>
      <c r="T41" s="1">
        <f t="shared" si="9"/>
        <v>0.65700000000000003</v>
      </c>
      <c r="U41" s="1">
        <f t="shared" si="9"/>
        <v>0.88</v>
      </c>
      <c r="V41" s="1">
        <f t="shared" si="9"/>
        <v>0.61</v>
      </c>
    </row>
    <row r="42" spans="1:36" x14ac:dyDescent="0.25">
      <c r="B42" s="8">
        <v>2</v>
      </c>
      <c r="C42" s="8">
        <v>56</v>
      </c>
      <c r="D42" s="8">
        <v>26</v>
      </c>
      <c r="E42" s="8">
        <v>90</v>
      </c>
      <c r="F42" s="8">
        <v>34.4</v>
      </c>
      <c r="G42" s="8">
        <v>43</v>
      </c>
      <c r="H42" s="8">
        <v>57.3</v>
      </c>
      <c r="I42" s="8">
        <v>32</v>
      </c>
      <c r="J42" s="8">
        <v>22</v>
      </c>
      <c r="R42" s="7" t="s">
        <v>14</v>
      </c>
      <c r="S42" s="7">
        <f>SUM(S40:S41)</f>
        <v>1</v>
      </c>
      <c r="T42" s="7">
        <f>SUM(T40:T41)</f>
        <v>1</v>
      </c>
      <c r="U42" s="7">
        <f>SUM(U40:U41)</f>
        <v>1</v>
      </c>
      <c r="V42" s="7">
        <f>SUM(V40:V41)</f>
        <v>1</v>
      </c>
    </row>
    <row r="44" spans="1:36" x14ac:dyDescent="0.25">
      <c r="A44" s="1" t="s">
        <v>17</v>
      </c>
      <c r="B44" s="10">
        <v>0</v>
      </c>
      <c r="C44" s="10">
        <v>33</v>
      </c>
      <c r="D44" s="10">
        <v>18.3</v>
      </c>
      <c r="E44" s="10">
        <v>165</v>
      </c>
      <c r="F44" s="10">
        <v>63.5</v>
      </c>
      <c r="G44" s="10">
        <v>34</v>
      </c>
      <c r="H44" s="10">
        <v>45.3</v>
      </c>
      <c r="I44" s="10">
        <v>42</v>
      </c>
      <c r="J44" s="10">
        <v>29</v>
      </c>
      <c r="M44" s="1">
        <f>SUM(D44:D45)</f>
        <v>65.5</v>
      </c>
      <c r="N44" s="1">
        <f>SUM(F44:F45)</f>
        <v>91.2</v>
      </c>
      <c r="O44" s="1">
        <f>SUM(H44:H45)</f>
        <v>78.599999999999994</v>
      </c>
      <c r="P44" s="1">
        <f>SUM(J44:J45)</f>
        <v>56.6</v>
      </c>
      <c r="S44" s="1">
        <f t="shared" ref="S44:V45" si="10">M44/100</f>
        <v>0.65500000000000003</v>
      </c>
      <c r="T44" s="1">
        <f t="shared" si="10"/>
        <v>0.91200000000000003</v>
      </c>
      <c r="U44" s="1">
        <f t="shared" si="10"/>
        <v>0.78599999999999992</v>
      </c>
      <c r="V44" s="1">
        <f t="shared" si="10"/>
        <v>0.56600000000000006</v>
      </c>
    </row>
    <row r="45" spans="1:36" x14ac:dyDescent="0.25">
      <c r="B45" s="11">
        <v>1</v>
      </c>
      <c r="C45" s="11">
        <v>85</v>
      </c>
      <c r="D45" s="11">
        <v>47.2</v>
      </c>
      <c r="E45" s="11">
        <v>72</v>
      </c>
      <c r="F45" s="11">
        <v>27.7</v>
      </c>
      <c r="G45" s="11">
        <v>25</v>
      </c>
      <c r="H45" s="11">
        <v>33.299999999999997</v>
      </c>
      <c r="I45" s="11">
        <v>40</v>
      </c>
      <c r="J45" s="11">
        <v>27.6</v>
      </c>
      <c r="M45" s="1">
        <f>SUM(D46:D47)</f>
        <v>34.4</v>
      </c>
      <c r="N45" s="1">
        <f>SUM(F46:F47)</f>
        <v>8.9</v>
      </c>
      <c r="O45" s="1">
        <f>SUM(H46:H47)</f>
        <v>21.4</v>
      </c>
      <c r="P45" s="1">
        <f>SUM(J46:J47)</f>
        <v>43.5</v>
      </c>
      <c r="S45" s="1">
        <f t="shared" si="10"/>
        <v>0.34399999999999997</v>
      </c>
      <c r="T45" s="1">
        <f t="shared" si="10"/>
        <v>8.900000000000001E-2</v>
      </c>
      <c r="U45" s="1">
        <f t="shared" si="10"/>
        <v>0.214</v>
      </c>
      <c r="V45" s="1">
        <f t="shared" si="10"/>
        <v>0.435</v>
      </c>
    </row>
    <row r="46" spans="1:36" x14ac:dyDescent="0.25">
      <c r="B46" s="10">
        <v>2</v>
      </c>
      <c r="C46" s="10">
        <v>45</v>
      </c>
      <c r="D46" s="10">
        <v>25</v>
      </c>
      <c r="E46" s="10">
        <v>14</v>
      </c>
      <c r="F46" s="10">
        <v>5.4</v>
      </c>
      <c r="G46" s="10">
        <v>11</v>
      </c>
      <c r="H46" s="10">
        <v>14.7</v>
      </c>
      <c r="I46" s="10">
        <v>49</v>
      </c>
      <c r="J46" s="10">
        <v>33.799999999999997</v>
      </c>
      <c r="R46" s="7" t="s">
        <v>14</v>
      </c>
      <c r="S46" s="7">
        <f>SUM(S44:S45)</f>
        <v>0.999</v>
      </c>
      <c r="T46" s="7">
        <f>SUM(T44:T45)</f>
        <v>1.0010000000000001</v>
      </c>
      <c r="U46" s="7">
        <f>SUM(U44:U45)</f>
        <v>0.99999999999999989</v>
      </c>
      <c r="V46" s="7">
        <f>SUM(V44:V45)</f>
        <v>1.0010000000000001</v>
      </c>
    </row>
    <row r="47" spans="1:36" x14ac:dyDescent="0.25">
      <c r="B47" s="10">
        <v>3</v>
      </c>
      <c r="C47" s="10">
        <v>17</v>
      </c>
      <c r="D47" s="10">
        <v>9.4</v>
      </c>
      <c r="E47" s="10">
        <v>9</v>
      </c>
      <c r="F47" s="10">
        <v>3.5</v>
      </c>
      <c r="G47" s="10">
        <v>5</v>
      </c>
      <c r="H47" s="10">
        <v>6.7</v>
      </c>
      <c r="I47" s="10">
        <v>14</v>
      </c>
      <c r="J47" s="10">
        <v>9.6999999999999993</v>
      </c>
    </row>
    <row r="49" spans="1:22" x14ac:dyDescent="0.25">
      <c r="A49" s="15" t="s">
        <v>8</v>
      </c>
      <c r="B49" s="15">
        <v>0</v>
      </c>
      <c r="C49" s="15">
        <v>9</v>
      </c>
      <c r="D49" s="15">
        <v>5.0999999999999996</v>
      </c>
      <c r="E49" s="15">
        <v>7</v>
      </c>
      <c r="F49" s="15">
        <v>2.9</v>
      </c>
      <c r="G49" s="15">
        <v>4</v>
      </c>
      <c r="H49" s="15">
        <v>5.3</v>
      </c>
      <c r="I49" s="15">
        <v>2</v>
      </c>
      <c r="J49" s="15">
        <v>1.5</v>
      </c>
      <c r="K49" s="15"/>
      <c r="L49" s="15"/>
      <c r="M49" s="15">
        <v>5.0999999999999996</v>
      </c>
      <c r="N49" s="15">
        <v>2.9</v>
      </c>
      <c r="O49" s="15">
        <v>5.3</v>
      </c>
      <c r="P49" s="15">
        <v>1.5</v>
      </c>
      <c r="Q49" s="15"/>
      <c r="R49" s="15"/>
      <c r="S49" s="15">
        <f t="shared" ref="S49:V50" si="11">M49/100</f>
        <v>5.0999999999999997E-2</v>
      </c>
      <c r="T49" s="15">
        <f t="shared" si="11"/>
        <v>2.8999999999999998E-2</v>
      </c>
      <c r="U49" s="15">
        <f t="shared" si="11"/>
        <v>5.2999999999999999E-2</v>
      </c>
      <c r="V49" s="15">
        <f t="shared" si="11"/>
        <v>1.4999999999999999E-2</v>
      </c>
    </row>
    <row r="50" spans="1:22" x14ac:dyDescent="0.25">
      <c r="A50" s="15"/>
      <c r="B50" s="16">
        <v>1</v>
      </c>
      <c r="C50" s="16">
        <v>56</v>
      </c>
      <c r="D50" s="16">
        <v>31.6</v>
      </c>
      <c r="E50" s="16">
        <v>92</v>
      </c>
      <c r="F50" s="16">
        <v>38</v>
      </c>
      <c r="G50" s="16">
        <v>21</v>
      </c>
      <c r="H50" s="16">
        <v>28</v>
      </c>
      <c r="I50" s="16">
        <v>50</v>
      </c>
      <c r="J50" s="16">
        <v>37</v>
      </c>
      <c r="K50" s="15"/>
      <c r="L50" s="15"/>
      <c r="M50" s="15">
        <f>SUM(D50:D52)</f>
        <v>94.9</v>
      </c>
      <c r="N50" s="15">
        <f>SUM(F50:F52)</f>
        <v>97.1</v>
      </c>
      <c r="O50" s="15">
        <f>SUM(H50:H52)</f>
        <v>94.7</v>
      </c>
      <c r="P50" s="15">
        <f>SUM(J50:J52)</f>
        <v>98.5</v>
      </c>
      <c r="Q50" s="15"/>
      <c r="R50" s="15"/>
      <c r="S50" s="15">
        <f t="shared" si="11"/>
        <v>0.94900000000000007</v>
      </c>
      <c r="T50" s="15">
        <f t="shared" si="11"/>
        <v>0.97099999999999997</v>
      </c>
      <c r="U50" s="15">
        <f t="shared" si="11"/>
        <v>0.94700000000000006</v>
      </c>
      <c r="V50" s="15">
        <f t="shared" si="11"/>
        <v>0.98499999999999999</v>
      </c>
    </row>
    <row r="51" spans="1:22" x14ac:dyDescent="0.25">
      <c r="A51" s="15"/>
      <c r="B51" s="15">
        <v>2</v>
      </c>
      <c r="C51" s="15">
        <v>88</v>
      </c>
      <c r="D51" s="15">
        <v>49.7</v>
      </c>
      <c r="E51" s="15">
        <v>127</v>
      </c>
      <c r="F51" s="15">
        <v>52.5</v>
      </c>
      <c r="G51" s="15">
        <v>38</v>
      </c>
      <c r="H51" s="15">
        <v>50.7</v>
      </c>
      <c r="I51" s="15">
        <v>57</v>
      </c>
      <c r="J51" s="15">
        <v>42.2</v>
      </c>
      <c r="K51" s="15"/>
      <c r="L51" s="15"/>
      <c r="M51" s="15"/>
      <c r="N51" s="15"/>
      <c r="O51" s="15"/>
      <c r="P51" s="15"/>
      <c r="Q51" s="15"/>
      <c r="R51" s="17" t="s">
        <v>14</v>
      </c>
      <c r="S51" s="17">
        <f>SUM(S49:S50)</f>
        <v>1</v>
      </c>
      <c r="T51" s="17">
        <f>SUM(T49:T50)</f>
        <v>1</v>
      </c>
      <c r="U51" s="17">
        <f>SUM(U49:U50)</f>
        <v>1</v>
      </c>
      <c r="V51" s="17">
        <f>SUM(V49:V50)</f>
        <v>1</v>
      </c>
    </row>
    <row r="52" spans="1:22" x14ac:dyDescent="0.25">
      <c r="A52" s="15"/>
      <c r="B52" s="15">
        <v>3</v>
      </c>
      <c r="C52" s="15">
        <v>24</v>
      </c>
      <c r="D52" s="15">
        <v>13.6</v>
      </c>
      <c r="E52" s="15">
        <v>16</v>
      </c>
      <c r="F52" s="15">
        <v>6.6</v>
      </c>
      <c r="G52" s="15">
        <v>12</v>
      </c>
      <c r="H52" s="15">
        <v>16</v>
      </c>
      <c r="I52" s="15">
        <v>26</v>
      </c>
      <c r="J52" s="15">
        <v>19.3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</row>
    <row r="53" spans="1:22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</row>
  </sheetData>
  <sortState ref="Z1:Z49">
    <sortCondition ref="Z1:Z49"/>
  </sortState>
  <mergeCells count="2">
    <mergeCell ref="AA2:AC2"/>
    <mergeCell ref="AI2:AJ2"/>
  </mergeCells>
  <phoneticPr fontId="3" type="noConversion"/>
  <pageMargins left="0.7" right="0.7" top="0.75" bottom="0.75" header="0.3" footer="0.3"/>
  <pageSetup scale="53" fitToHeight="3" orientation="landscape"/>
  <ignoredErrors>
    <ignoredError sqref="AF10" formulaRange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LabUser</dc:creator>
  <cp:lastModifiedBy>nph</cp:lastModifiedBy>
  <cp:lastPrinted>2014-10-27T15:15:04Z</cp:lastPrinted>
  <dcterms:created xsi:type="dcterms:W3CDTF">2014-01-28T19:08:09Z</dcterms:created>
  <dcterms:modified xsi:type="dcterms:W3CDTF">2018-03-15T16:24:22Z</dcterms:modified>
</cp:coreProperties>
</file>